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0"/>
  <workbookPr/>
  <mc:AlternateContent xmlns:mc="http://schemas.openxmlformats.org/markup-compatibility/2006">
    <mc:Choice Requires="x15">
      <x15ac:absPath xmlns:x15ac="http://schemas.microsoft.com/office/spreadsheetml/2010/11/ac" url="F:\121-data\LITIGATION\110_LPS Conservatorships\00 - FORMS\CARE Court\"/>
    </mc:Choice>
  </mc:AlternateContent>
  <xr:revisionPtr revIDLastSave="0" documentId="8_{A7BC6669-62CB-45D1-B823-13FEA3089C1C}" xr6:coauthVersionLast="47" xr6:coauthVersionMax="47" xr10:uidLastSave="{00000000-0000-0000-0000-000000000000}"/>
  <bookViews>
    <workbookView xWindow="-120" yWindow="-120" windowWidth="29040" windowHeight="15840" firstSheet="1" activeTab="1" xr2:uid="{2AA44F08-E2FC-49E2-8894-35912726932F}"/>
  </bookViews>
  <sheets>
    <sheet name="BH Petitioner CARE Plan" sheetId="1" r:id="rId1"/>
    <sheet name="BH Petitioner CARE Agreement" sheetId="6" r:id="rId2"/>
    <sheet name="NonBH Petitioner" sheetId="3" r:id="rId3"/>
    <sheet name="Holidays" sheetId="2" r:id="rId4"/>
  </sheets>
  <definedNames>
    <definedName name="_xlnm.Print_Area" localSheetId="1">'BH Petitioner CARE Agreement'!$A$1:$F$22</definedName>
    <definedName name="_xlnm.Print_Area" localSheetId="0">'BH Petitioner CARE Plan'!$A$1:$F$68</definedName>
    <definedName name="_xlnm.Print_Area" localSheetId="2">'NonBH Petitioner'!$A$1:$F$14</definedName>
    <definedName name="_xlnm.Print_Titles" localSheetId="1">'BH Petitioner CARE Agreement'!$1:$2</definedName>
    <definedName name="_xlnm.Print_Titles" localSheetId="0">'BH Petitioner CARE Plan'!$1:$2</definedName>
    <definedName name="_xlnm.Print_Titles" localSheetId="2">'NonBH Petitioner'!$1:$2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6" l="1"/>
  <c r="C13" i="1"/>
  <c r="C13" i="3"/>
  <c r="C10" i="6"/>
  <c r="C10" i="1"/>
  <c r="C4" i="1"/>
  <c r="E4" i="1" s="1"/>
  <c r="C4" i="6"/>
  <c r="C8" i="6" s="1"/>
  <c r="E3" i="6"/>
  <c r="C4" i="3"/>
  <c r="D4" i="3" s="1"/>
  <c r="E3" i="3"/>
  <c r="E3" i="1"/>
  <c r="C6" i="1" l="1"/>
  <c r="E6" i="1" s="1"/>
  <c r="D4" i="1"/>
  <c r="C5" i="1"/>
  <c r="D5" i="1" s="1"/>
  <c r="C6" i="3"/>
  <c r="C5" i="3"/>
  <c r="E5" i="3" s="1"/>
  <c r="E8" i="6"/>
  <c r="C5" i="6"/>
  <c r="D8" i="6"/>
  <c r="E4" i="6"/>
  <c r="C6" i="6"/>
  <c r="D4" i="6"/>
  <c r="E4" i="3"/>
  <c r="C8" i="1"/>
  <c r="C9" i="1" s="1"/>
  <c r="D6" i="1" l="1"/>
  <c r="E5" i="1"/>
  <c r="C7" i="3"/>
  <c r="C8" i="3"/>
  <c r="C9" i="3" s="1"/>
  <c r="D9" i="3" s="1"/>
  <c r="D5" i="3"/>
  <c r="E10" i="6"/>
  <c r="C9" i="6"/>
  <c r="D10" i="6"/>
  <c r="D6" i="6"/>
  <c r="E6" i="6"/>
  <c r="E5" i="6"/>
  <c r="D5" i="6"/>
  <c r="E8" i="1"/>
  <c r="D8" i="1"/>
  <c r="E6" i="3"/>
  <c r="D6" i="3"/>
  <c r="E8" i="3" l="1"/>
  <c r="D8" i="3"/>
  <c r="E7" i="3"/>
  <c r="D7" i="3"/>
  <c r="D9" i="6"/>
  <c r="E9" i="6"/>
  <c r="E13" i="6"/>
  <c r="D13" i="6"/>
  <c r="C15" i="6"/>
  <c r="C19" i="6" s="1"/>
  <c r="C17" i="6" s="1"/>
  <c r="C12" i="6"/>
  <c r="E12" i="6" l="1"/>
  <c r="D12" i="6"/>
  <c r="C14" i="6"/>
  <c r="E15" i="6"/>
  <c r="D15" i="6"/>
  <c r="E9" i="1"/>
  <c r="D9" i="1"/>
  <c r="D10" i="1"/>
  <c r="E10" i="1"/>
  <c r="C12" i="1"/>
  <c r="D14" i="6" l="1"/>
  <c r="E14" i="6"/>
  <c r="E13" i="1"/>
  <c r="D13" i="1"/>
  <c r="C15" i="1"/>
  <c r="E12" i="1" l="1"/>
  <c r="D12" i="1"/>
  <c r="C14" i="1"/>
  <c r="E15" i="1"/>
  <c r="D15" i="1"/>
  <c r="C19" i="1"/>
  <c r="C18" i="1" l="1"/>
  <c r="D19" i="1"/>
  <c r="E19" i="1"/>
  <c r="E14" i="1"/>
  <c r="D14" i="1"/>
  <c r="C21" i="1"/>
  <c r="C17" i="1"/>
  <c r="E18" i="1" l="1"/>
  <c r="D18" i="1"/>
  <c r="C20" i="1"/>
  <c r="D21" i="1"/>
  <c r="E21" i="1"/>
  <c r="E17" i="1"/>
  <c r="D17" i="1"/>
  <c r="C22" i="1"/>
  <c r="C24" i="1"/>
  <c r="C18" i="6" l="1"/>
  <c r="E19" i="6"/>
  <c r="D19" i="6"/>
  <c r="E24" i="1"/>
  <c r="D24" i="1"/>
  <c r="E22" i="1"/>
  <c r="D22" i="1"/>
  <c r="D20" i="1"/>
  <c r="E20" i="1"/>
  <c r="C23" i="1"/>
  <c r="C26" i="1"/>
  <c r="E18" i="6" l="1"/>
  <c r="D18" i="6"/>
  <c r="E17" i="6"/>
  <c r="D17" i="6"/>
  <c r="E23" i="1"/>
  <c r="D23" i="1"/>
  <c r="D26" i="1"/>
  <c r="E26" i="1"/>
  <c r="C25" i="1"/>
  <c r="C47" i="1"/>
  <c r="C44" i="1"/>
  <c r="C50" i="1" s="1"/>
  <c r="C29" i="1"/>
  <c r="C48" i="1" l="1"/>
  <c r="C68" i="1"/>
  <c r="C27" i="1"/>
  <c r="D29" i="1"/>
  <c r="E29" i="1"/>
  <c r="E25" i="1"/>
  <c r="D25" i="1"/>
  <c r="C43" i="1"/>
  <c r="D44" i="1"/>
  <c r="E44" i="1"/>
  <c r="C45" i="1"/>
  <c r="E47" i="1"/>
  <c r="D47" i="1"/>
  <c r="C46" i="1"/>
  <c r="C42" i="1"/>
  <c r="C32" i="1"/>
  <c r="C28" i="1"/>
  <c r="C49" i="1" l="1"/>
  <c r="C53" i="1" s="1"/>
  <c r="C51" i="1" s="1"/>
  <c r="D50" i="1"/>
  <c r="E50" i="1"/>
  <c r="D68" i="1"/>
  <c r="C66" i="1"/>
  <c r="C67" i="1"/>
  <c r="E68" i="1"/>
  <c r="E48" i="1"/>
  <c r="D48" i="1"/>
  <c r="E27" i="1"/>
  <c r="D27" i="1"/>
  <c r="E28" i="1"/>
  <c r="D28" i="1"/>
  <c r="D43" i="1"/>
  <c r="E43" i="1"/>
  <c r="D42" i="1"/>
  <c r="E42" i="1"/>
  <c r="D46" i="1"/>
  <c r="E46" i="1"/>
  <c r="C30" i="1"/>
  <c r="E32" i="1"/>
  <c r="D32" i="1"/>
  <c r="D45" i="1"/>
  <c r="E45" i="1"/>
  <c r="C35" i="1"/>
  <c r="C31" i="1"/>
  <c r="D49" i="1" l="1"/>
  <c r="E49" i="1"/>
  <c r="C52" i="1"/>
  <c r="E52" i="1" s="1"/>
  <c r="E53" i="1"/>
  <c r="D53" i="1"/>
  <c r="E67" i="1"/>
  <c r="D67" i="1"/>
  <c r="E66" i="1"/>
  <c r="D66" i="1"/>
  <c r="E51" i="1"/>
  <c r="D51" i="1"/>
  <c r="E31" i="1"/>
  <c r="D31" i="1"/>
  <c r="C34" i="1"/>
  <c r="E35" i="1"/>
  <c r="D35" i="1"/>
  <c r="E30" i="1"/>
  <c r="D30" i="1"/>
  <c r="C38" i="1"/>
  <c r="C33" i="1"/>
  <c r="D52" i="1" l="1"/>
  <c r="C56" i="1"/>
  <c r="E56" i="1" s="1"/>
  <c r="E34" i="1"/>
  <c r="D34" i="1"/>
  <c r="C37" i="1"/>
  <c r="E38" i="1"/>
  <c r="D38" i="1"/>
  <c r="E33" i="1"/>
  <c r="D33" i="1"/>
  <c r="C41" i="1"/>
  <c r="C36" i="1"/>
  <c r="D56" i="1" l="1"/>
  <c r="C54" i="1"/>
  <c r="D54" i="1" s="1"/>
  <c r="C55" i="1"/>
  <c r="D55" i="1" s="1"/>
  <c r="C40" i="1"/>
  <c r="E41" i="1"/>
  <c r="D41" i="1"/>
  <c r="E36" i="1"/>
  <c r="D36" i="1"/>
  <c r="E37" i="1"/>
  <c r="D37" i="1"/>
  <c r="C39" i="1"/>
  <c r="E55" i="1" l="1"/>
  <c r="C59" i="1"/>
  <c r="E59" i="1" s="1"/>
  <c r="E54" i="1"/>
  <c r="E39" i="1"/>
  <c r="D39" i="1"/>
  <c r="E40" i="1"/>
  <c r="D40" i="1"/>
  <c r="C58" i="1" l="1"/>
  <c r="C62" i="1" s="1"/>
  <c r="D59" i="1"/>
  <c r="C57" i="1"/>
  <c r="E57" i="1" s="1"/>
  <c r="D57" i="1" l="1"/>
  <c r="D58" i="1"/>
  <c r="E58" i="1"/>
  <c r="D62" i="1"/>
  <c r="E62" i="1"/>
  <c r="C61" i="1"/>
  <c r="C60" i="1"/>
  <c r="E61" i="1" l="1"/>
  <c r="C65" i="1"/>
  <c r="D61" i="1"/>
  <c r="E60" i="1"/>
  <c r="D60" i="1"/>
  <c r="C64" i="1" l="1"/>
  <c r="E65" i="1"/>
  <c r="C63" i="1"/>
  <c r="D65" i="1"/>
  <c r="E64" i="1" l="1"/>
  <c r="D64" i="1"/>
  <c r="D63" i="1"/>
  <c r="E63" i="1"/>
  <c r="E9" i="3" l="1"/>
  <c r="C11" i="3"/>
  <c r="C10" i="3" s="1"/>
  <c r="D10" i="3" s="1"/>
  <c r="E11" i="3" l="1"/>
  <c r="D11" i="3"/>
  <c r="E10" i="3"/>
  <c r="D13" i="3"/>
  <c r="C12" i="3" l="1"/>
  <c r="D12" i="3" s="1"/>
  <c r="E13" i="3"/>
  <c r="E12" i="3" l="1"/>
</calcChain>
</file>

<file path=xl/sharedStrings.xml><?xml version="1.0" encoding="utf-8"?>
<sst xmlns="http://schemas.openxmlformats.org/spreadsheetml/2006/main" count="251" uniqueCount="99">
  <si>
    <t>CARE Court Process Overview (BH Petitioner and CARE Plan)</t>
  </si>
  <si>
    <t>Hearing #</t>
  </si>
  <si>
    <t>CARE Process Outline Dates</t>
  </si>
  <si>
    <t>Calendar Date</t>
  </si>
  <si>
    <t>Counting Days</t>
  </si>
  <si>
    <t>Day of the Week</t>
  </si>
  <si>
    <t>Timeline Notes</t>
  </si>
  <si>
    <t>CCP 1005 time (court days)</t>
  </si>
  <si>
    <t>Petition Filed</t>
  </si>
  <si>
    <t>Court Prima Facie Review (if not met dismiss, if met continue, or possibly order augmentation report for more info)</t>
  </si>
  <si>
    <t>Reasonable time (assumed 1 court day) WIC 5977(a)(1) and (a)(3)(iii) [Report to Augment Petition])</t>
  </si>
  <si>
    <t xml:space="preserve">Personal Service on Respondent of Petition, Notice of Initial Hearing, and Order for Report (if ordered) </t>
  </si>
  <si>
    <r>
      <t>No specific deadline for service provided in CARE Act or Rules, CRC 7.2235(a) just says that service shall be  "</t>
    </r>
    <r>
      <rPr>
        <b/>
        <sz val="11"/>
        <color theme="1"/>
        <rFont val="Aptos Narrow"/>
        <family val="2"/>
        <scheme val="minor"/>
      </rPr>
      <t>before engaging Respondent and preparing a report</t>
    </r>
    <r>
      <rPr>
        <sz val="11"/>
        <color theme="1"/>
        <rFont val="Aptos Narrow"/>
        <family val="2"/>
        <scheme val="minor"/>
      </rPr>
      <t>". Section 5977(a)(3)(B) indicates BH serves Petitioner and Respondent that a report has been ordered and  CRC 7.2235(a)(4) provides that the County shall serve a copy of the order and include a copy of the "petition packet filed to begin the proceedings."   For timeline, assumed 5 court days to complete service since report is due within 14 court days.</t>
    </r>
  </si>
  <si>
    <t>BH Report Due (if ordered)</t>
  </si>
  <si>
    <r>
      <rPr>
        <b/>
        <sz val="11"/>
        <color theme="1"/>
        <rFont val="Aptos Narrow"/>
        <family val="2"/>
        <scheme val="minor"/>
      </rPr>
      <t xml:space="preserve">Within </t>
    </r>
    <r>
      <rPr>
        <sz val="11"/>
        <color theme="1"/>
        <rFont val="Aptos Narrow"/>
        <family val="2"/>
        <scheme val="minor"/>
      </rPr>
      <t xml:space="preserve">14 Court days from Court from Prima Facie Finding (WIC 5977(a)(3)(A)(i) </t>
    </r>
  </si>
  <si>
    <t>Personal Service of Report (if ordered)</t>
  </si>
  <si>
    <t>CRC, Rule 7.2235(b)(3) requires that the report must be served on Respondent at least 5 court days before the hearing, but the Report itself is not due until the day of the Initial Hearing</t>
  </si>
  <si>
    <t>Initial Hearing</t>
  </si>
  <si>
    <r>
      <rPr>
        <b/>
        <sz val="11"/>
        <color theme="1"/>
        <rFont val="Aptos Narrow"/>
        <family val="2"/>
        <scheme val="minor"/>
      </rPr>
      <t xml:space="preserve">Within </t>
    </r>
    <r>
      <rPr>
        <sz val="11"/>
        <color theme="1"/>
        <rFont val="Aptos Narrow"/>
        <family val="2"/>
        <scheme val="minor"/>
      </rPr>
      <t>14 Court days from Court order from Prima Facie Finding</t>
    </r>
  </si>
  <si>
    <t>Personal Service on Respondent</t>
  </si>
  <si>
    <r>
      <rPr>
        <b/>
        <sz val="11"/>
        <color theme="1"/>
        <rFont val="Aptos Narrow"/>
        <family val="2"/>
        <scheme val="minor"/>
      </rPr>
      <t xml:space="preserve">at least </t>
    </r>
    <r>
      <rPr>
        <sz val="11"/>
        <color theme="1"/>
        <rFont val="Aptos Narrow"/>
        <family val="2"/>
        <scheme val="minor"/>
      </rPr>
      <t>5 court days before Initial Hearing (CRC 7.2235(c)(1)</t>
    </r>
  </si>
  <si>
    <t>Hearing on Merits (evidentiary hearing)</t>
  </si>
  <si>
    <r>
      <t>Within</t>
    </r>
    <r>
      <rPr>
        <sz val="11"/>
        <color theme="1"/>
        <rFont val="Aptos Narrow"/>
        <family val="2"/>
        <scheme val="minor"/>
      </rPr>
      <t xml:space="preserve"> 10 calendar days from Initial Hearing (WIC 5977(b)(7)(A))</t>
    </r>
  </si>
  <si>
    <t xml:space="preserve">THIS IS WHERE THE PROCESS PICKS UP FROM NON-BEHAVIORAL HEALTH PETITIONER PROCESS </t>
  </si>
  <si>
    <r>
      <rPr>
        <b/>
        <sz val="11"/>
        <color theme="1"/>
        <rFont val="Aptos Narrow"/>
        <family val="2"/>
        <scheme val="minor"/>
      </rPr>
      <t xml:space="preserve">at least </t>
    </r>
    <r>
      <rPr>
        <sz val="11"/>
        <color theme="1"/>
        <rFont val="Aptos Narrow"/>
        <family val="2"/>
        <scheme val="minor"/>
      </rPr>
      <t>5 court days before Subsequent Hearing (CRC 7.2235(c)(1)</t>
    </r>
  </si>
  <si>
    <t>Case Management Hearing (Status on Agreement or Set for CARE Plan Hearing)</t>
  </si>
  <si>
    <r>
      <t xml:space="preserve">Within </t>
    </r>
    <r>
      <rPr>
        <sz val="11"/>
        <color theme="1"/>
        <rFont val="Aptos Narrow"/>
        <family val="2"/>
        <scheme val="minor"/>
      </rPr>
      <t>14 calendar days</t>
    </r>
    <r>
      <rPr>
        <b/>
        <sz val="11"/>
        <color theme="1"/>
        <rFont val="Aptos Narrow"/>
        <family val="2"/>
        <scheme val="minor"/>
      </rPr>
      <t xml:space="preserve"> </t>
    </r>
    <r>
      <rPr>
        <sz val="11"/>
        <color theme="1"/>
        <rFont val="Aptos Narrow"/>
        <family val="2"/>
        <scheme val="minor"/>
      </rPr>
      <t>of Merits Hearing (5977(c)(2))</t>
    </r>
  </si>
  <si>
    <t>Optional Continuance of Case Management Hearing to Develop CARE Agreement</t>
  </si>
  <si>
    <t>14 calendar days upon stipulation of parties (WIC 5977.1(a)(2)(B))</t>
  </si>
  <si>
    <t>THIS IS WHERE THE CARE PLAN PROCESS DEVIATES FROM CARE AGREEMENT PROCESS</t>
  </si>
  <si>
    <t>Clinical Evaluation Report Due</t>
  </si>
  <si>
    <t>No later than 5 calendar days before Clinical Evaluation Hearing</t>
  </si>
  <si>
    <t>Clincial Evaluation Hearing (evidentiary hearing)</t>
  </si>
  <si>
    <t>21 calendar days from Case Management Hearing (WIC 5977.1(c)(1).)</t>
  </si>
  <si>
    <t>Optional Continuance to Complete Clinical Evaluation</t>
  </si>
  <si>
    <r>
      <rPr>
        <b/>
        <sz val="11"/>
        <color theme="1"/>
        <rFont val="Aptos Narrow"/>
        <family val="2"/>
        <scheme val="minor"/>
      </rPr>
      <t xml:space="preserve">maximum of </t>
    </r>
    <r>
      <rPr>
        <sz val="11"/>
        <color theme="1"/>
        <rFont val="Aptos Narrow"/>
        <family val="2"/>
        <scheme val="minor"/>
      </rPr>
      <t>14 calendar days upon stipulation of parties (WIC 5977.1(a)(2)(B))</t>
    </r>
  </si>
  <si>
    <t>CARE Plan due</t>
  </si>
  <si>
    <t>14 calendar days from Clinical Evaluation Hearing (WIC 5977.1(c)(3)(A))</t>
  </si>
  <si>
    <t>CARE Plan Review Hearing</t>
  </si>
  <si>
    <t>14 calendar days from the order to develop CARE Plan (WIC 5977.1(c)(6))</t>
  </si>
  <si>
    <t>Optional Continuance for Supplemental Report re CARE Plan</t>
  </si>
  <si>
    <r>
      <rPr>
        <b/>
        <sz val="11"/>
        <color theme="1"/>
        <rFont val="Aptos Narrow"/>
        <family val="2"/>
        <scheme val="minor"/>
      </rPr>
      <t>no more than</t>
    </r>
    <r>
      <rPr>
        <sz val="11"/>
        <color theme="1"/>
        <rFont val="Aptos Narrow"/>
        <family val="2"/>
        <scheme val="minor"/>
      </rPr>
      <t xml:space="preserve"> 14 calendar days (WIC 5977.1(d)(5) and (d)(6)</t>
    </r>
  </si>
  <si>
    <t>BH Status Report Due</t>
  </si>
  <si>
    <r>
      <rPr>
        <b/>
        <sz val="11"/>
        <color theme="1"/>
        <rFont val="Aptos Narrow"/>
        <family val="2"/>
        <scheme val="minor"/>
      </rPr>
      <t>no fewer than</t>
    </r>
    <r>
      <rPr>
        <sz val="11"/>
        <color theme="1"/>
        <rFont val="Aptos Narrow"/>
        <family val="2"/>
        <scheme val="minor"/>
      </rPr>
      <t xml:space="preserve"> 5 court days prior to review hearing</t>
    </r>
  </si>
  <si>
    <t>Status Review Hearing (CARE Plan) or Progress Hearing (CARE Agreement)</t>
  </si>
  <si>
    <r>
      <rPr>
        <b/>
        <sz val="11"/>
        <color theme="1"/>
        <rFont val="Aptos Narrow"/>
        <family val="2"/>
        <scheme val="minor"/>
      </rPr>
      <t>no less frequently than every 60 calendar days</t>
    </r>
    <r>
      <rPr>
        <sz val="11"/>
        <color theme="1"/>
        <rFont val="Aptos Narrow"/>
        <family val="2"/>
        <scheme val="minor"/>
      </rPr>
      <t xml:space="preserve"> after CARE plan (WIC 5977.2(a)(1) or 60 calendar days from approval of CARE Agreement (WIC 5977.1(a)(2)(A))</t>
    </r>
  </si>
  <si>
    <t>BH Status Report (with Final Assessment) Due</t>
  </si>
  <si>
    <t>Not fewer than 5 court days before One Year Status Hearing (11th month) (WIC 5977.3(a)(1))</t>
  </si>
  <si>
    <t>One-Year Status Hearing (at 11th month) - Evidentiary Hearing, decide to continue or graduate or continue for another year</t>
  </si>
  <si>
    <t>"In the 11th month of the process timeline" (WIC 5977.3(a)(1)) (interpreted to mean 11th month from adoption of CARE Plan, not filing of petition, though statute is not clear what "process timeline" means, but this interpretation made more sense with the "12th month after adoption of CARE Plan" reference in 5977.3(a)(3)(A)</t>
  </si>
  <si>
    <t>Graduation Plan (Agreement) Due</t>
  </si>
  <si>
    <t>WIC 5977.3(a)(3) does not state when due, so made it 5 court days like most other reports</t>
  </si>
  <si>
    <t>Graduation Hearing (12th Month)</t>
  </si>
  <si>
    <t>12th Month after adoption of the CARE Plan (WIC 5977.3(a)(3)(A))</t>
  </si>
  <si>
    <r>
      <rPr>
        <b/>
        <sz val="11"/>
        <color rgb="FFFF0000"/>
        <rFont val="Aptos Narrow"/>
        <family val="2"/>
        <scheme val="minor"/>
      </rPr>
      <t>IF STAYING FOR ANOTHER YEAR,</t>
    </r>
    <r>
      <rPr>
        <b/>
        <sz val="11"/>
        <color theme="3" tint="9.9978637043366805E-2"/>
        <rFont val="Aptos Narrow"/>
        <family val="2"/>
        <scheme val="minor"/>
      </rPr>
      <t xml:space="preserve"> skip Graduation Hearing and continue 60 day status hearings: Status Review Hearing (CARE Plan) or Progress Hearing (CARE Agreement)</t>
    </r>
  </si>
  <si>
    <t>CARE Court Process Overview (BH Petitioner and CARE Agreement)</t>
  </si>
  <si>
    <t>Personal Service on Respondent of Notice of Initial Hearing, "Petition packet", and Order for Report (if ordered)</t>
  </si>
  <si>
    <r>
      <rPr>
        <b/>
        <sz val="11"/>
        <color theme="1"/>
        <rFont val="Aptos Narrow"/>
        <family val="2"/>
        <scheme val="minor"/>
      </rPr>
      <t xml:space="preserve">at least </t>
    </r>
    <r>
      <rPr>
        <sz val="11"/>
        <color theme="1"/>
        <rFont val="Aptos Narrow"/>
        <family val="2"/>
        <scheme val="minor"/>
      </rPr>
      <t>5 court days before Initial Hearing (CRC 7.2235(b)(1))</t>
    </r>
  </si>
  <si>
    <t>THIS IS WHERE THE PROCESS PICKS UP FROM NON-BEHAVIORAL HEALTH PETITIONER PROCESS</t>
  </si>
  <si>
    <t>THIS IS WHERE THE CARE AGREEMENT PROCESS DEVIATES FROM CARE PLAN PROCESS</t>
  </si>
  <si>
    <t>Progress Hearing (CARE Agreement)</t>
  </si>
  <si>
    <r>
      <t xml:space="preserve">"set a progress hearing </t>
    </r>
    <r>
      <rPr>
        <b/>
        <u/>
        <sz val="11"/>
        <color theme="1"/>
        <rFont val="Aptos Narrow"/>
        <family val="2"/>
        <scheme val="minor"/>
      </rPr>
      <t>for</t>
    </r>
    <r>
      <rPr>
        <sz val="11"/>
        <color theme="1"/>
        <rFont val="Aptos Narrow"/>
        <family val="2"/>
        <scheme val="minor"/>
      </rPr>
      <t xml:space="preserve"> 60 calendar days" from approval or modification of CARE Agreement (WIC 5977.1(a)(2)(A)) NOTE: code does not appear to have flexibility on the timing (i.e. it doesn't say "within 60 days") so we may need to interpret this to work for the court's calendar.</t>
    </r>
  </si>
  <si>
    <t>NOTE:  The code is silent on what happens with a CARE Case once an Agreement is reached and the 60 day Progress Hearing is held.  It doesn't say to hold additional hearings after the 60 day progress hearing, and the 11th month hearing and the graduation hearing appear to only apply to CARE Plans (not CARE Agreements).</t>
  </si>
  <si>
    <t xml:space="preserve">NOTE: The CARE Act is silent on what will happen if the parties do not follow the CARE Agreement.  Can a party demand a "clinical evaluation hearing" and start the CARE Plan process? The CARE Act language in WIC 5977.3(c) suggests that only Respondents on a CARE Plan can be "reappointed" to the CARE Process for 1 additional year.  </t>
  </si>
  <si>
    <t>NOTE:  Team should consider what practice we would like to use to close CARE cases when an agreement is reached? Set a "Progress Hearing" at the 1 year mark to terminate court's jurisdiction? 1 year from what? Filing of Petition? Entering the CARE Agreement? The Progress Hearing?</t>
  </si>
  <si>
    <t>CARE Court Process Overview (Non-BH Petitioner)</t>
  </si>
  <si>
    <t>Hearing</t>
  </si>
  <si>
    <t>Court Prima Facie Review (if not met dismiss, if met order BH report)</t>
  </si>
  <si>
    <t>Reasonable time (assumed 1 court day) WIC 5977(a)(1); report is WIC 5977(a)(3)(B)</t>
  </si>
  <si>
    <t>BH completes Personal Service of Order for BH Report and copy Petition Packet filed by Petitioner on Respondent; service of all documents on all other parties via mail/email</t>
  </si>
  <si>
    <t>BH Report Due (or Optional request for continuance to engage Respondent)</t>
  </si>
  <si>
    <r>
      <rPr>
        <b/>
        <sz val="11"/>
        <color theme="1"/>
        <rFont val="Aptos Narrow"/>
        <family val="2"/>
        <scheme val="minor"/>
      </rPr>
      <t xml:space="preserve">Within </t>
    </r>
    <r>
      <rPr>
        <sz val="11"/>
        <color theme="1"/>
        <rFont val="Aptos Narrow"/>
        <family val="2"/>
        <scheme val="minor"/>
      </rPr>
      <t>14 Court days from Court from order for Report/Prima Facie (WIC 5977(a)(3)(A)(iii) ; Continuance no more than 30 calendar days (WIC 5977(a)(4))</t>
    </r>
  </si>
  <si>
    <t>Optional: Personal Service on Order for Continuance to Complete Report</t>
  </si>
  <si>
    <r>
      <rPr>
        <b/>
        <sz val="11"/>
        <color theme="1"/>
        <rFont val="Aptos Narrow"/>
        <family val="2"/>
        <scheme val="minor"/>
      </rPr>
      <t>Within</t>
    </r>
    <r>
      <rPr>
        <sz val="11"/>
        <color theme="1"/>
        <rFont val="Aptos Narrow"/>
        <family val="2"/>
        <scheme val="minor"/>
      </rPr>
      <t xml:space="preserve"> 5 calendar days of order for continuance (CRC Rule 7.2235(a)(5)</t>
    </r>
  </si>
  <si>
    <t>BH Report Due (on continuance)</t>
  </si>
  <si>
    <r>
      <rPr>
        <b/>
        <sz val="11"/>
        <color theme="1"/>
        <rFont val="Aptos Narrow"/>
        <family val="2"/>
        <scheme val="minor"/>
      </rPr>
      <t xml:space="preserve">No more than </t>
    </r>
    <r>
      <rPr>
        <sz val="11"/>
        <color theme="1"/>
        <rFont val="Aptos Narrow"/>
        <family val="2"/>
        <scheme val="minor"/>
      </rPr>
      <t>30 calendar days (WIC 5977(a)(4))</t>
    </r>
  </si>
  <si>
    <t xml:space="preserve">Court Reviews Report and Dismisses or Sets Initial Appearance if Prima Facie shown within 14 court days </t>
  </si>
  <si>
    <r>
      <t xml:space="preserve">Within </t>
    </r>
    <r>
      <rPr>
        <sz val="11"/>
        <color theme="1"/>
        <rFont val="Aptos Narrow"/>
        <family val="2"/>
        <scheme val="minor"/>
      </rPr>
      <t>5 calendar days of receipt of BH Report (WIC5977(a)(5))</t>
    </r>
  </si>
  <si>
    <t>BH completes Personal Service of Notice of Hearing/Report on Respondent</t>
  </si>
  <si>
    <r>
      <rPr>
        <b/>
        <sz val="11"/>
        <color theme="1"/>
        <rFont val="Aptos Narrow"/>
        <family val="2"/>
        <scheme val="minor"/>
      </rPr>
      <t xml:space="preserve">at least </t>
    </r>
    <r>
      <rPr>
        <sz val="11"/>
        <color theme="1"/>
        <rFont val="Aptos Narrow"/>
        <family val="2"/>
        <scheme val="minor"/>
      </rPr>
      <t>5 court days before Initial Hearing (CRC 7.2235(b)(1)</t>
    </r>
  </si>
  <si>
    <r>
      <rPr>
        <b/>
        <sz val="11"/>
        <color theme="1"/>
        <rFont val="Aptos Narrow"/>
        <family val="2"/>
        <scheme val="minor"/>
      </rPr>
      <t xml:space="preserve">Within </t>
    </r>
    <r>
      <rPr>
        <sz val="11"/>
        <color theme="1"/>
        <rFont val="Aptos Narrow"/>
        <family val="2"/>
        <scheme val="minor"/>
      </rPr>
      <t>14 Court days from Court order from Review of BH Report (WIC 5977(a)(5)(C)(i).)</t>
    </r>
  </si>
  <si>
    <t>Hearing on Merits (evidentiary hearing) and substitute BH as petitioner</t>
  </si>
  <si>
    <r>
      <t>Within</t>
    </r>
    <r>
      <rPr>
        <sz val="11"/>
        <color theme="1"/>
        <rFont val="Aptos Narrow"/>
        <family val="2"/>
        <scheme val="minor"/>
      </rPr>
      <t xml:space="preserve"> 10 calendar days from Initial Hearing</t>
    </r>
    <r>
      <rPr>
        <b/>
        <sz val="11"/>
        <color theme="1"/>
        <rFont val="Aptos Narrow"/>
        <family val="2"/>
        <scheme val="minor"/>
      </rPr>
      <t xml:space="preserve"> </t>
    </r>
    <r>
      <rPr>
        <sz val="11"/>
        <color theme="1"/>
        <rFont val="Aptos Narrow"/>
        <family val="2"/>
        <scheme val="minor"/>
      </rPr>
      <t>(or optional Continuance of Intital Hearing) (WIC 5977(b)(7)(A))</t>
    </r>
  </si>
  <si>
    <t>NOTE:  All subsequent steps follow the process for BH Petitioner for a CARE Agreement or CARE Plan following the Hearing on the Merits</t>
  </si>
  <si>
    <t>New Year's Day</t>
  </si>
  <si>
    <t>Martin Luther King, Jr. Birthday</t>
  </si>
  <si>
    <t>Lincoln Day</t>
  </si>
  <si>
    <t>Presidents' Day</t>
  </si>
  <si>
    <t>Cesar Chavez Day</t>
  </si>
  <si>
    <t>Memorial Day</t>
  </si>
  <si>
    <t>Juneteenth</t>
  </si>
  <si>
    <t>Independence Day</t>
  </si>
  <si>
    <t>Labor Day</t>
  </si>
  <si>
    <t>Native American Day</t>
  </si>
  <si>
    <t>Veterans Day</t>
  </si>
  <si>
    <t>Thanksgiving Day</t>
  </si>
  <si>
    <t>Day after Thanksgiving</t>
  </si>
  <si>
    <t>Christmas Day</t>
  </si>
  <si>
    <t>Columbus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</si>
</sst>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b/>
      <sz val="11"/>
      <color theme="3" tint="9.9978637043366805E-2"/>
      <name val="Aptos Narrow"/>
      <family val="2"/>
      <scheme val="minor"/>
    </font>
    <font>
      <i/>
      <sz val="11"/>
      <color theme="3" tint="9.9978637043366805E-2"/>
      <name val="Aptos Narrow"/>
      <family val="2"/>
      <scheme val="minor"/>
    </font>
    <font>
      <sz val="8"/>
      <name val="Aptos Narrow"/>
      <family val="2"/>
      <scheme val="minor"/>
    </font>
    <font>
      <b/>
      <sz val="20"/>
      <color theme="1"/>
      <name val="Aptos Narrow"/>
      <family val="2"/>
      <scheme val="minor"/>
    </font>
    <font>
      <b/>
      <sz val="11"/>
      <color rgb="FFFF0000"/>
      <name val="Aptos Narrow"/>
      <family val="2"/>
      <scheme val="minor"/>
    </font>
    <font>
      <b/>
      <u/>
      <sz val="11"/>
      <color theme="1"/>
      <name val="Aptos Narrow"/>
      <family val="2"/>
      <scheme val="minor"/>
    </font>
    <font>
      <b/>
      <u/>
      <sz val="11"/>
      <name val="Aptos Narrow"/>
      <family val="2"/>
      <scheme val="minor"/>
    </font>
    <font>
      <i/>
      <sz val="11"/>
      <color rgb="FFFF0000"/>
      <name val="Aptos Narrow"/>
      <family val="2"/>
      <scheme val="minor"/>
    </font>
    <font>
      <i/>
      <sz val="11"/>
      <name val="Aptos Narrow"/>
      <family val="2"/>
      <scheme val="minor"/>
    </font>
  </fonts>
  <fills count="8">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79998168889431442"/>
        <bgColor indexed="64"/>
      </patternFill>
    </fill>
  </fills>
  <borders count="2">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1">
    <xf numFmtId="0" fontId="0" fillId="0" borderId="0"/>
  </cellStyleXfs>
  <cellXfs count="49">
    <xf numFmtId="0" fontId="0" fillId="0" borderId="0" xfId="0"/>
    <xf numFmtId="14" fontId="0" fillId="0" borderId="0" xfId="0" applyNumberFormat="1"/>
    <xf numFmtId="0" fontId="2" fillId="0" borderId="0" xfId="0" applyFont="1" applyAlignment="1">
      <alignment wrapText="1"/>
    </xf>
    <xf numFmtId="0" fontId="2" fillId="0" borderId="0" xfId="0" applyFont="1"/>
    <xf numFmtId="0" fontId="0" fillId="0" borderId="0" xfId="0" applyAlignment="1">
      <alignment wrapText="1"/>
    </xf>
    <xf numFmtId="0" fontId="7" fillId="0" borderId="0" xfId="0" applyFont="1"/>
    <xf numFmtId="0" fontId="10" fillId="0" borderId="0" xfId="0" applyFont="1" applyAlignment="1">
      <alignment wrapText="1"/>
    </xf>
    <xf numFmtId="0" fontId="3" fillId="0" borderId="0" xfId="0" applyFont="1" applyAlignment="1">
      <alignment horizontal="left" wrapText="1"/>
    </xf>
    <xf numFmtId="0" fontId="12" fillId="0" borderId="0" xfId="0" applyFont="1"/>
    <xf numFmtId="0" fontId="9" fillId="0" borderId="1" xfId="0" applyFont="1" applyBorder="1" applyAlignment="1">
      <alignment wrapText="1"/>
    </xf>
    <xf numFmtId="14" fontId="9" fillId="0" borderId="1" xfId="0" applyNumberFormat="1" applyFont="1" applyBorder="1" applyAlignment="1">
      <alignment wrapText="1"/>
    </xf>
    <xf numFmtId="0" fontId="0" fillId="0" borderId="1" xfId="0" applyBorder="1" applyAlignment="1">
      <alignment vertical="top"/>
    </xf>
    <xf numFmtId="0" fontId="0" fillId="0" borderId="1" xfId="0" applyBorder="1" applyAlignment="1">
      <alignment vertical="top" wrapText="1"/>
    </xf>
    <xf numFmtId="14" fontId="0" fillId="0" borderId="1" xfId="0" applyNumberFormat="1" applyBorder="1" applyAlignment="1">
      <alignment vertical="top"/>
    </xf>
    <xf numFmtId="0" fontId="2" fillId="0" borderId="1" xfId="0" applyFont="1" applyBorder="1" applyAlignment="1">
      <alignment vertical="top"/>
    </xf>
    <xf numFmtId="0" fontId="0" fillId="5" borderId="1" xfId="0" applyFill="1" applyBorder="1" applyAlignment="1">
      <alignment vertical="top" wrapText="1"/>
    </xf>
    <xf numFmtId="0" fontId="0" fillId="3" borderId="1" xfId="0" applyFill="1" applyBorder="1" applyAlignment="1">
      <alignment vertical="top" wrapText="1"/>
    </xf>
    <xf numFmtId="14" fontId="0" fillId="0" borderId="1" xfId="0" applyNumberFormat="1" applyBorder="1" applyAlignment="1">
      <alignment vertical="top" wrapText="1"/>
    </xf>
    <xf numFmtId="0" fontId="4" fillId="4" borderId="1" xfId="0" applyFont="1" applyFill="1" applyBorder="1" applyAlignment="1">
      <alignment vertical="top" wrapText="1"/>
    </xf>
    <xf numFmtId="0" fontId="2" fillId="4" borderId="1" xfId="0" applyFont="1" applyFill="1" applyBorder="1" applyAlignment="1">
      <alignment vertical="top"/>
    </xf>
    <xf numFmtId="0" fontId="1" fillId="0" borderId="1" xfId="0" applyFont="1" applyBorder="1" applyAlignment="1">
      <alignment vertical="top" wrapText="1"/>
    </xf>
    <xf numFmtId="0" fontId="5" fillId="4" borderId="1" xfId="0" applyFont="1" applyFill="1" applyBorder="1" applyAlignment="1">
      <alignment vertical="top" wrapText="1"/>
    </xf>
    <xf numFmtId="0" fontId="11" fillId="0" borderId="1" xfId="0" applyFont="1" applyBorder="1" applyAlignment="1">
      <alignment vertical="top"/>
    </xf>
    <xf numFmtId="0" fontId="2" fillId="3" borderId="1" xfId="0" applyFont="1" applyFill="1" applyBorder="1" applyAlignment="1">
      <alignment vertical="top" wrapText="1"/>
    </xf>
    <xf numFmtId="0" fontId="0" fillId="0" borderId="1" xfId="0" applyBorder="1"/>
    <xf numFmtId="0" fontId="0" fillId="0" borderId="1" xfId="0" applyBorder="1" applyAlignment="1">
      <alignment wrapText="1"/>
    </xf>
    <xf numFmtId="14" fontId="0" fillId="0" borderId="1" xfId="0" applyNumberFormat="1" applyBorder="1"/>
    <xf numFmtId="0" fontId="2" fillId="0" borderId="1" xfId="0" applyFont="1" applyBorder="1"/>
    <xf numFmtId="0" fontId="0" fillId="6" borderId="1" xfId="0" applyFill="1" applyBorder="1" applyAlignment="1">
      <alignment wrapText="1"/>
    </xf>
    <xf numFmtId="0" fontId="0" fillId="5" borderId="1" xfId="0" applyFill="1" applyBorder="1" applyAlignment="1">
      <alignment wrapText="1"/>
    </xf>
    <xf numFmtId="0" fontId="0" fillId="3" borderId="1" xfId="0" applyFill="1" applyBorder="1" applyAlignment="1">
      <alignment wrapText="1"/>
    </xf>
    <xf numFmtId="14" fontId="0" fillId="0" borderId="1" xfId="0" applyNumberFormat="1" applyBorder="1" applyAlignment="1">
      <alignment wrapText="1"/>
    </xf>
    <xf numFmtId="0" fontId="4" fillId="4" borderId="1" xfId="0" applyFont="1" applyFill="1" applyBorder="1" applyAlignment="1">
      <alignment wrapText="1"/>
    </xf>
    <xf numFmtId="0" fontId="2" fillId="4" borderId="1" xfId="0" applyFont="1" applyFill="1" applyBorder="1"/>
    <xf numFmtId="0" fontId="1" fillId="0" borderId="1" xfId="0" applyFont="1" applyBorder="1" applyAlignment="1">
      <alignment wrapText="1"/>
    </xf>
    <xf numFmtId="0" fontId="5" fillId="4" borderId="1" xfId="0" applyFont="1" applyFill="1" applyBorder="1" applyAlignment="1">
      <alignment wrapText="1"/>
    </xf>
    <xf numFmtId="0" fontId="11" fillId="0" borderId="1" xfId="0" applyFont="1" applyBorder="1"/>
    <xf numFmtId="0" fontId="5" fillId="0" borderId="1" xfId="0" applyFont="1" applyBorder="1" applyAlignment="1">
      <alignment wrapText="1"/>
    </xf>
    <xf numFmtId="0" fontId="2" fillId="3" borderId="1" xfId="0" applyFont="1" applyFill="1" applyBorder="1" applyAlignment="1">
      <alignment wrapText="1"/>
    </xf>
    <xf numFmtId="0" fontId="0" fillId="2" borderId="1" xfId="0" applyFill="1" applyBorder="1" applyAlignment="1">
      <alignment wrapText="1"/>
    </xf>
    <xf numFmtId="0" fontId="1" fillId="0" borderId="1" xfId="0" applyFont="1" applyBorder="1"/>
    <xf numFmtId="14" fontId="1" fillId="0" borderId="1" xfId="0" applyNumberFormat="1" applyFont="1" applyBorder="1"/>
    <xf numFmtId="0" fontId="2" fillId="0" borderId="1" xfId="0" applyFont="1" applyBorder="1" applyAlignment="1">
      <alignment wrapText="1"/>
    </xf>
    <xf numFmtId="0" fontId="3" fillId="5" borderId="1" xfId="0" applyFont="1" applyFill="1" applyBorder="1" applyAlignment="1">
      <alignment wrapText="1"/>
    </xf>
    <xf numFmtId="0" fontId="3" fillId="3" borderId="1" xfId="0" applyFont="1" applyFill="1" applyBorder="1" applyAlignment="1">
      <alignment wrapText="1"/>
    </xf>
    <xf numFmtId="0" fontId="4" fillId="7" borderId="1" xfId="0" applyFont="1" applyFill="1" applyBorder="1" applyAlignment="1">
      <alignment wrapText="1"/>
    </xf>
    <xf numFmtId="0" fontId="4" fillId="0" borderId="1" xfId="0" applyFont="1" applyBorder="1" applyAlignment="1">
      <alignment vertical="top" wrapText="1"/>
    </xf>
    <xf numFmtId="0" fontId="4" fillId="0" borderId="1" xfId="0" applyFont="1" applyBorder="1" applyAlignment="1">
      <alignment wrapText="1"/>
    </xf>
    <xf numFmtId="0" fontId="3" fillId="0" borderId="1" xfId="0" applyFont="1" applyBorder="1" applyAlignment="1">
      <alignment horizontal="left" wrapText="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B869B-468A-4E22-9686-04FD4E327B24}">
  <dimension ref="A1:H68"/>
  <sheetViews>
    <sheetView view="pageLayout" topLeftCell="A2" zoomScaleNormal="100" workbookViewId="0">
      <selection activeCell="C13" sqref="C13"/>
    </sheetView>
  </sheetViews>
  <sheetFormatPr defaultRowHeight="15"/>
  <cols>
    <col min="1" max="1" width="7.7109375" customWidth="1"/>
    <col min="2" max="2" width="34.28515625" style="4" customWidth="1"/>
    <col min="3" max="3" width="14" style="1" customWidth="1"/>
    <col min="4" max="4" width="10.42578125" customWidth="1"/>
    <col min="5" max="5" width="14" customWidth="1"/>
    <col min="6" max="6" width="62.7109375" style="4" customWidth="1"/>
    <col min="7" max="7" width="9.5703125" style="3" customWidth="1"/>
    <col min="8" max="8" width="13.85546875" style="3" customWidth="1"/>
  </cols>
  <sheetData>
    <row r="1" spans="1:8" ht="26.25">
      <c r="A1" s="5" t="s">
        <v>0</v>
      </c>
    </row>
    <row r="2" spans="1:8" s="4" customFormat="1" ht="32.450000000000003" customHeight="1">
      <c r="A2" s="9" t="s">
        <v>1</v>
      </c>
      <c r="B2" s="9" t="s">
        <v>2</v>
      </c>
      <c r="C2" s="10" t="s">
        <v>3</v>
      </c>
      <c r="D2" s="9" t="s">
        <v>4</v>
      </c>
      <c r="E2" s="9" t="s">
        <v>5</v>
      </c>
      <c r="F2" s="9" t="s">
        <v>6</v>
      </c>
      <c r="G2" s="6" t="s">
        <v>7</v>
      </c>
      <c r="H2" s="2"/>
    </row>
    <row r="3" spans="1:8">
      <c r="A3" s="11"/>
      <c r="B3" s="12" t="s">
        <v>8</v>
      </c>
      <c r="C3" s="13">
        <v>45628</v>
      </c>
      <c r="D3" s="11">
        <v>0</v>
      </c>
      <c r="E3" s="14" t="str">
        <f>TEXT(C3, "dddd")</f>
        <v>Monday</v>
      </c>
      <c r="F3" s="12"/>
    </row>
    <row r="4" spans="1:8" ht="60">
      <c r="A4" s="24"/>
      <c r="B4" s="28" t="s">
        <v>9</v>
      </c>
      <c r="C4" s="26">
        <f>WORKDAY(C3,G4,Holidays!A:A)</f>
        <v>45629</v>
      </c>
      <c r="D4" s="24">
        <f>SUM(C4-$C$3)</f>
        <v>1</v>
      </c>
      <c r="E4" s="27" t="str">
        <f t="shared" ref="E4" si="0">TEXT(C4, "dddd")</f>
        <v>Tuesday</v>
      </c>
      <c r="F4" s="25" t="s">
        <v>10</v>
      </c>
      <c r="G4" s="3">
        <v>1</v>
      </c>
    </row>
    <row r="5" spans="1:8" ht="120">
      <c r="A5" s="11"/>
      <c r="B5" s="15" t="s">
        <v>11</v>
      </c>
      <c r="C5" s="13">
        <f>WORKDAY(C4,G5,Holidays!A:A)</f>
        <v>45636</v>
      </c>
      <c r="D5" s="11">
        <f t="shared" ref="D5" si="1">SUM(C5-$C$3)</f>
        <v>8</v>
      </c>
      <c r="E5" s="14" t="str">
        <f t="shared" ref="E5" si="2">TEXT(C5, "dddd")</f>
        <v>Tuesday</v>
      </c>
      <c r="F5" s="12" t="s">
        <v>12</v>
      </c>
      <c r="G5" s="3">
        <v>5</v>
      </c>
    </row>
    <row r="6" spans="1:8" s="4" customFormat="1" ht="30">
      <c r="A6" s="12"/>
      <c r="B6" s="16" t="s">
        <v>13</v>
      </c>
      <c r="C6" s="17">
        <f>WORKDAY(C4,G6,Holidays!A:A)</f>
        <v>45649</v>
      </c>
      <c r="D6" s="11">
        <f t="shared" ref="D6:D47" si="3">SUM(C6-$C$3)</f>
        <v>21</v>
      </c>
      <c r="E6" s="14" t="str">
        <f t="shared" ref="E6:E47" si="4">TEXT(C6, "dddd")</f>
        <v>Monday</v>
      </c>
      <c r="F6" s="12" t="s">
        <v>14</v>
      </c>
      <c r="G6" s="2">
        <v>14</v>
      </c>
      <c r="H6" s="2"/>
    </row>
    <row r="7" spans="1:8" s="4" customFormat="1" ht="45">
      <c r="A7" s="12"/>
      <c r="B7" s="15" t="s">
        <v>15</v>
      </c>
      <c r="C7" s="17"/>
      <c r="D7" s="11"/>
      <c r="E7" s="14"/>
      <c r="F7" s="12" t="s">
        <v>16</v>
      </c>
      <c r="G7" s="2"/>
      <c r="H7" s="2"/>
    </row>
    <row r="8" spans="1:8">
      <c r="A8" s="11">
        <v>1</v>
      </c>
      <c r="B8" s="18" t="s">
        <v>17</v>
      </c>
      <c r="C8" s="13">
        <f>WORKDAY(C4,G8,Holidays!A:A)</f>
        <v>45649</v>
      </c>
      <c r="D8" s="11">
        <f t="shared" si="3"/>
        <v>21</v>
      </c>
      <c r="E8" s="19" t="str">
        <f t="shared" si="4"/>
        <v>Monday</v>
      </c>
      <c r="F8" s="12" t="s">
        <v>18</v>
      </c>
      <c r="G8" s="3">
        <v>14</v>
      </c>
    </row>
    <row r="9" spans="1:8">
      <c r="A9" s="11"/>
      <c r="B9" s="15" t="s">
        <v>19</v>
      </c>
      <c r="C9" s="13">
        <f>WORKDAY(C10,G9,Holidays!A:A)</f>
        <v>45650</v>
      </c>
      <c r="D9" s="11">
        <f t="shared" si="3"/>
        <v>22</v>
      </c>
      <c r="E9" s="14" t="str">
        <f t="shared" si="4"/>
        <v>Tuesday</v>
      </c>
      <c r="F9" s="12" t="s">
        <v>20</v>
      </c>
      <c r="G9" s="3">
        <v>-5</v>
      </c>
    </row>
    <row r="10" spans="1:8" ht="30">
      <c r="A10" s="11">
        <v>2</v>
      </c>
      <c r="B10" s="18" t="s">
        <v>21</v>
      </c>
      <c r="C10" s="13">
        <f>SUM(C8+10)</f>
        <v>45659</v>
      </c>
      <c r="D10" s="11">
        <f t="shared" si="3"/>
        <v>31</v>
      </c>
      <c r="E10" s="19" t="str">
        <f t="shared" si="4"/>
        <v>Thursday</v>
      </c>
      <c r="F10" s="20" t="s">
        <v>22</v>
      </c>
    </row>
    <row r="11" spans="1:8">
      <c r="A11" s="22" t="s">
        <v>23</v>
      </c>
      <c r="B11" s="46"/>
      <c r="C11" s="13"/>
      <c r="D11" s="11"/>
      <c r="E11" s="14"/>
      <c r="F11" s="20"/>
    </row>
    <row r="12" spans="1:8">
      <c r="A12" s="11"/>
      <c r="B12" s="15" t="s">
        <v>19</v>
      </c>
      <c r="C12" s="13">
        <f>WORKDAY(C13,G12,Holidays!A:A)</f>
        <v>45666</v>
      </c>
      <c r="D12" s="11">
        <f t="shared" si="3"/>
        <v>38</v>
      </c>
      <c r="E12" s="14" t="str">
        <f t="shared" si="4"/>
        <v>Thursday</v>
      </c>
      <c r="F12" s="12" t="s">
        <v>24</v>
      </c>
      <c r="G12" s="3">
        <v>-5</v>
      </c>
    </row>
    <row r="13" spans="1:8" ht="45">
      <c r="A13" s="11">
        <v>3</v>
      </c>
      <c r="B13" s="18" t="s">
        <v>25</v>
      </c>
      <c r="C13" s="13">
        <f>SUM(C10+14)</f>
        <v>45673</v>
      </c>
      <c r="D13" s="11">
        <f t="shared" si="3"/>
        <v>45</v>
      </c>
      <c r="E13" s="19" t="str">
        <f t="shared" si="4"/>
        <v>Thursday</v>
      </c>
      <c r="F13" s="20" t="s">
        <v>26</v>
      </c>
    </row>
    <row r="14" spans="1:8">
      <c r="A14" s="11"/>
      <c r="B14" s="15" t="s">
        <v>19</v>
      </c>
      <c r="C14" s="13">
        <f>WORKDAY(C15,G14,Holidays!A:A)</f>
        <v>45680</v>
      </c>
      <c r="D14" s="11">
        <f t="shared" si="3"/>
        <v>52</v>
      </c>
      <c r="E14" s="14" t="str">
        <f t="shared" si="4"/>
        <v>Thursday</v>
      </c>
      <c r="F14" s="12" t="s">
        <v>24</v>
      </c>
      <c r="G14" s="3">
        <v>-5</v>
      </c>
    </row>
    <row r="15" spans="1:8" ht="45">
      <c r="A15" s="11">
        <v>3.5</v>
      </c>
      <c r="B15" s="21" t="s">
        <v>27</v>
      </c>
      <c r="C15" s="13">
        <f>SUM(C13+14)</f>
        <v>45687</v>
      </c>
      <c r="D15" s="11">
        <f t="shared" si="3"/>
        <v>59</v>
      </c>
      <c r="E15" s="19" t="str">
        <f t="shared" si="4"/>
        <v>Thursday</v>
      </c>
      <c r="F15" s="12" t="s">
        <v>28</v>
      </c>
    </row>
    <row r="16" spans="1:8">
      <c r="A16" s="22" t="s">
        <v>29</v>
      </c>
      <c r="B16" s="11"/>
      <c r="C16" s="13"/>
      <c r="D16" s="11"/>
      <c r="E16" s="14"/>
      <c r="F16" s="11"/>
    </row>
    <row r="17" spans="1:7">
      <c r="A17" s="11"/>
      <c r="B17" s="16" t="s">
        <v>30</v>
      </c>
      <c r="C17" s="13">
        <f>SUM(C19-5)</f>
        <v>45703</v>
      </c>
      <c r="D17" s="11">
        <f t="shared" si="3"/>
        <v>75</v>
      </c>
      <c r="E17" s="14" t="str">
        <f t="shared" si="4"/>
        <v>Saturday</v>
      </c>
      <c r="F17" s="12" t="s">
        <v>31</v>
      </c>
    </row>
    <row r="18" spans="1:7">
      <c r="A18" s="11"/>
      <c r="B18" s="15" t="s">
        <v>19</v>
      </c>
      <c r="C18" s="13">
        <f>WORKDAY(C19,G18,Holidays!A:A)</f>
        <v>45699</v>
      </c>
      <c r="D18" s="11">
        <f t="shared" si="3"/>
        <v>71</v>
      </c>
      <c r="E18" s="14" t="str">
        <f t="shared" si="4"/>
        <v>Tuesday</v>
      </c>
      <c r="F18" s="12" t="s">
        <v>24</v>
      </c>
      <c r="G18" s="3">
        <v>-5</v>
      </c>
    </row>
    <row r="19" spans="1:7" ht="30">
      <c r="A19" s="11">
        <v>4</v>
      </c>
      <c r="B19" s="18" t="s">
        <v>32</v>
      </c>
      <c r="C19" s="13">
        <f>SUM(C15+21)</f>
        <v>45708</v>
      </c>
      <c r="D19" s="11">
        <f t="shared" si="3"/>
        <v>80</v>
      </c>
      <c r="E19" s="19" t="str">
        <f t="shared" si="4"/>
        <v>Thursday</v>
      </c>
      <c r="F19" s="12" t="s">
        <v>33</v>
      </c>
    </row>
    <row r="20" spans="1:7">
      <c r="A20" s="11"/>
      <c r="B20" s="15" t="s">
        <v>19</v>
      </c>
      <c r="C20" s="13">
        <f>WORKDAY(C21,G20,Holidays!A:A)</f>
        <v>45715</v>
      </c>
      <c r="D20" s="11">
        <f t="shared" si="3"/>
        <v>87</v>
      </c>
      <c r="E20" s="14" t="str">
        <f t="shared" si="4"/>
        <v>Thursday</v>
      </c>
      <c r="F20" s="12" t="s">
        <v>24</v>
      </c>
      <c r="G20" s="3">
        <v>-5</v>
      </c>
    </row>
    <row r="21" spans="1:7" ht="30">
      <c r="A21" s="11">
        <v>4.5</v>
      </c>
      <c r="B21" s="21" t="s">
        <v>34</v>
      </c>
      <c r="C21" s="13">
        <f>SUM(C19+14)</f>
        <v>45722</v>
      </c>
      <c r="D21" s="11">
        <f t="shared" si="3"/>
        <v>94</v>
      </c>
      <c r="E21" s="19" t="str">
        <f t="shared" si="4"/>
        <v>Thursday</v>
      </c>
      <c r="F21" s="12" t="s">
        <v>35</v>
      </c>
    </row>
    <row r="22" spans="1:7" ht="30">
      <c r="A22" s="11"/>
      <c r="B22" s="16" t="s">
        <v>36</v>
      </c>
      <c r="C22" s="13">
        <f>SUM(C21+14)</f>
        <v>45736</v>
      </c>
      <c r="D22" s="11">
        <f t="shared" si="3"/>
        <v>108</v>
      </c>
      <c r="E22" s="14" t="str">
        <f t="shared" si="4"/>
        <v>Thursday</v>
      </c>
      <c r="F22" s="12" t="s">
        <v>37</v>
      </c>
    </row>
    <row r="23" spans="1:7">
      <c r="A23" s="11"/>
      <c r="B23" s="15" t="s">
        <v>19</v>
      </c>
      <c r="C23" s="13">
        <f>WORKDAY(C24,G23,Holidays!A:A)</f>
        <v>45729</v>
      </c>
      <c r="D23" s="11">
        <f t="shared" si="3"/>
        <v>101</v>
      </c>
      <c r="E23" s="14" t="str">
        <f t="shared" si="4"/>
        <v>Thursday</v>
      </c>
      <c r="F23" s="12" t="s">
        <v>24</v>
      </c>
      <c r="G23" s="3">
        <v>-5</v>
      </c>
    </row>
    <row r="24" spans="1:7" ht="30">
      <c r="A24" s="11">
        <v>5</v>
      </c>
      <c r="B24" s="18" t="s">
        <v>38</v>
      </c>
      <c r="C24" s="13">
        <f>SUM(C21+14)</f>
        <v>45736</v>
      </c>
      <c r="D24" s="11">
        <f t="shared" si="3"/>
        <v>108</v>
      </c>
      <c r="E24" s="19" t="str">
        <f t="shared" si="4"/>
        <v>Thursday</v>
      </c>
      <c r="F24" s="12" t="s">
        <v>39</v>
      </c>
    </row>
    <row r="25" spans="1:7">
      <c r="A25" s="11"/>
      <c r="B25" s="15" t="s">
        <v>19</v>
      </c>
      <c r="C25" s="13">
        <f>WORKDAY(C26,G25,Holidays!A:A)</f>
        <v>45742</v>
      </c>
      <c r="D25" s="11">
        <f t="shared" si="3"/>
        <v>114</v>
      </c>
      <c r="E25" s="14" t="str">
        <f t="shared" si="4"/>
        <v>Wednesday</v>
      </c>
      <c r="F25" s="12" t="s">
        <v>24</v>
      </c>
      <c r="G25" s="3">
        <v>-5</v>
      </c>
    </row>
    <row r="26" spans="1:7" ht="30">
      <c r="A26" s="11">
        <v>5.5</v>
      </c>
      <c r="B26" s="21" t="s">
        <v>40</v>
      </c>
      <c r="C26" s="13">
        <f>SUM(C24+14)</f>
        <v>45750</v>
      </c>
      <c r="D26" s="11">
        <f t="shared" si="3"/>
        <v>122</v>
      </c>
      <c r="E26" s="19" t="str">
        <f t="shared" si="4"/>
        <v>Thursday</v>
      </c>
      <c r="F26" s="12" t="s">
        <v>41</v>
      </c>
    </row>
    <row r="27" spans="1:7">
      <c r="A27" s="11"/>
      <c r="B27" s="23" t="s">
        <v>42</v>
      </c>
      <c r="C27" s="13">
        <f>WORKDAY(C29,G27,Holidays!A:A)</f>
        <v>45800</v>
      </c>
      <c r="D27" s="11">
        <f t="shared" si="3"/>
        <v>172</v>
      </c>
      <c r="E27" s="14" t="str">
        <f t="shared" si="4"/>
        <v>Friday</v>
      </c>
      <c r="F27" s="12" t="s">
        <v>43</v>
      </c>
      <c r="G27" s="3">
        <v>-5</v>
      </c>
    </row>
    <row r="28" spans="1:7">
      <c r="A28" s="11"/>
      <c r="B28" s="15" t="s">
        <v>19</v>
      </c>
      <c r="C28" s="13">
        <f>WORKDAY(C29,G28,Holidays!A:A)</f>
        <v>45800</v>
      </c>
      <c r="D28" s="11">
        <f t="shared" si="3"/>
        <v>172</v>
      </c>
      <c r="E28" s="14" t="str">
        <f t="shared" si="4"/>
        <v>Friday</v>
      </c>
      <c r="F28" s="12" t="s">
        <v>24</v>
      </c>
      <c r="G28" s="3">
        <v>-5</v>
      </c>
    </row>
    <row r="29" spans="1:7" ht="45">
      <c r="A29" s="11">
        <v>6</v>
      </c>
      <c r="B29" s="18" t="s">
        <v>44</v>
      </c>
      <c r="C29" s="13">
        <f>SUM(C26+60)</f>
        <v>45810</v>
      </c>
      <c r="D29" s="11">
        <f t="shared" si="3"/>
        <v>182</v>
      </c>
      <c r="E29" s="19" t="str">
        <f t="shared" si="4"/>
        <v>Monday</v>
      </c>
      <c r="F29" s="12" t="s">
        <v>45</v>
      </c>
    </row>
    <row r="30" spans="1:7">
      <c r="A30" s="11"/>
      <c r="B30" s="23" t="s">
        <v>42</v>
      </c>
      <c r="C30" s="13">
        <f>WORKDAY(C32,G30,Holidays!A:A)</f>
        <v>45863</v>
      </c>
      <c r="D30" s="11">
        <f t="shared" si="3"/>
        <v>235</v>
      </c>
      <c r="E30" s="14" t="str">
        <f t="shared" si="4"/>
        <v>Friday</v>
      </c>
      <c r="F30" s="12" t="s">
        <v>43</v>
      </c>
      <c r="G30" s="3">
        <v>-5</v>
      </c>
    </row>
    <row r="31" spans="1:7">
      <c r="A31" s="11"/>
      <c r="B31" s="15" t="s">
        <v>19</v>
      </c>
      <c r="C31" s="13">
        <f>WORKDAY(C32,G31,Holidays!A:A)</f>
        <v>45863</v>
      </c>
      <c r="D31" s="11">
        <f t="shared" si="3"/>
        <v>235</v>
      </c>
      <c r="E31" s="14" t="str">
        <f t="shared" si="4"/>
        <v>Friday</v>
      </c>
      <c r="F31" s="12" t="s">
        <v>24</v>
      </c>
      <c r="G31" s="3">
        <v>-5</v>
      </c>
    </row>
    <row r="32" spans="1:7" ht="45">
      <c r="A32" s="11">
        <v>7</v>
      </c>
      <c r="B32" s="18" t="s">
        <v>44</v>
      </c>
      <c r="C32" s="13">
        <f>SUM(C29+60)</f>
        <v>45870</v>
      </c>
      <c r="D32" s="11">
        <f t="shared" si="3"/>
        <v>242</v>
      </c>
      <c r="E32" s="19" t="str">
        <f t="shared" si="4"/>
        <v>Friday</v>
      </c>
      <c r="F32" s="12" t="s">
        <v>45</v>
      </c>
    </row>
    <row r="33" spans="1:7">
      <c r="A33" s="11"/>
      <c r="B33" s="23" t="s">
        <v>42</v>
      </c>
      <c r="C33" s="13">
        <f>WORKDAY(C35,G33,Holidays!A:A)</f>
        <v>45922</v>
      </c>
      <c r="D33" s="11">
        <f t="shared" si="3"/>
        <v>294</v>
      </c>
      <c r="E33" s="14" t="str">
        <f t="shared" si="4"/>
        <v>Monday</v>
      </c>
      <c r="F33" s="12" t="s">
        <v>43</v>
      </c>
      <c r="G33" s="3">
        <v>-5</v>
      </c>
    </row>
    <row r="34" spans="1:7">
      <c r="A34" s="11"/>
      <c r="B34" s="15" t="s">
        <v>19</v>
      </c>
      <c r="C34" s="13">
        <f>WORKDAY(C35,G34,Holidays!A:A)</f>
        <v>45922</v>
      </c>
      <c r="D34" s="11">
        <f t="shared" si="3"/>
        <v>294</v>
      </c>
      <c r="E34" s="14" t="str">
        <f t="shared" si="4"/>
        <v>Monday</v>
      </c>
      <c r="F34" s="12" t="s">
        <v>24</v>
      </c>
      <c r="G34" s="3">
        <v>-5</v>
      </c>
    </row>
    <row r="35" spans="1:7" ht="45">
      <c r="A35" s="11">
        <v>8</v>
      </c>
      <c r="B35" s="18" t="s">
        <v>44</v>
      </c>
      <c r="C35" s="13">
        <f>SUM(C32+60)</f>
        <v>45930</v>
      </c>
      <c r="D35" s="11">
        <f t="shared" si="3"/>
        <v>302</v>
      </c>
      <c r="E35" s="19" t="str">
        <f t="shared" si="4"/>
        <v>Tuesday</v>
      </c>
      <c r="F35" s="12" t="s">
        <v>45</v>
      </c>
    </row>
    <row r="36" spans="1:7">
      <c r="A36" s="11"/>
      <c r="B36" s="23" t="s">
        <v>42</v>
      </c>
      <c r="C36" s="13">
        <f>WORKDAY(C38,G36,Holidays!A:A)</f>
        <v>45981</v>
      </c>
      <c r="D36" s="11">
        <f t="shared" si="3"/>
        <v>353</v>
      </c>
      <c r="E36" s="14" t="str">
        <f t="shared" si="4"/>
        <v>Thursday</v>
      </c>
      <c r="F36" s="12" t="s">
        <v>43</v>
      </c>
      <c r="G36" s="3">
        <v>-5</v>
      </c>
    </row>
    <row r="37" spans="1:7">
      <c r="A37" s="11"/>
      <c r="B37" s="15" t="s">
        <v>19</v>
      </c>
      <c r="C37" s="13">
        <f>WORKDAY(C38,G37,Holidays!A:A)</f>
        <v>45981</v>
      </c>
      <c r="D37" s="11">
        <f t="shared" si="3"/>
        <v>353</v>
      </c>
      <c r="E37" s="14" t="str">
        <f t="shared" si="4"/>
        <v>Thursday</v>
      </c>
      <c r="F37" s="12" t="s">
        <v>24</v>
      </c>
      <c r="G37" s="3">
        <v>-5</v>
      </c>
    </row>
    <row r="38" spans="1:7" ht="45">
      <c r="A38" s="11">
        <v>9</v>
      </c>
      <c r="B38" s="18" t="s">
        <v>44</v>
      </c>
      <c r="C38" s="13">
        <f>SUM(C35+60)</f>
        <v>45990</v>
      </c>
      <c r="D38" s="11">
        <f t="shared" si="3"/>
        <v>362</v>
      </c>
      <c r="E38" s="19" t="str">
        <f t="shared" si="4"/>
        <v>Saturday</v>
      </c>
      <c r="F38" s="12" t="s">
        <v>45</v>
      </c>
    </row>
    <row r="39" spans="1:7">
      <c r="A39" s="11"/>
      <c r="B39" s="23" t="s">
        <v>42</v>
      </c>
      <c r="C39" s="13">
        <f>WORKDAY(C41,G39,Holidays!A:A)</f>
        <v>46043</v>
      </c>
      <c r="D39" s="11">
        <f t="shared" si="3"/>
        <v>415</v>
      </c>
      <c r="E39" s="14" t="str">
        <f t="shared" si="4"/>
        <v>Wednesday</v>
      </c>
      <c r="F39" s="12" t="s">
        <v>43</v>
      </c>
      <c r="G39" s="3">
        <v>-5</v>
      </c>
    </row>
    <row r="40" spans="1:7">
      <c r="A40" s="11"/>
      <c r="B40" s="15" t="s">
        <v>19</v>
      </c>
      <c r="C40" s="13">
        <f>WORKDAY(C41,G40,Holidays!A:A)</f>
        <v>46043</v>
      </c>
      <c r="D40" s="11">
        <f t="shared" si="3"/>
        <v>415</v>
      </c>
      <c r="E40" s="14" t="str">
        <f t="shared" si="4"/>
        <v>Wednesday</v>
      </c>
      <c r="F40" s="12" t="s">
        <v>24</v>
      </c>
      <c r="G40" s="3">
        <v>-5</v>
      </c>
    </row>
    <row r="41" spans="1:7" ht="45">
      <c r="A41" s="11">
        <v>10</v>
      </c>
      <c r="B41" s="18" t="s">
        <v>44</v>
      </c>
      <c r="C41" s="13">
        <f>SUM(C38+60)</f>
        <v>46050</v>
      </c>
      <c r="D41" s="11">
        <f t="shared" si="3"/>
        <v>422</v>
      </c>
      <c r="E41" s="19" t="str">
        <f t="shared" si="4"/>
        <v>Wednesday</v>
      </c>
      <c r="F41" s="12" t="s">
        <v>45</v>
      </c>
    </row>
    <row r="42" spans="1:7" ht="30">
      <c r="A42" s="11"/>
      <c r="B42" s="23" t="s">
        <v>46</v>
      </c>
      <c r="C42" s="13">
        <f>WORKDAY(C44,G42,Holidays!A:A)</f>
        <v>46090</v>
      </c>
      <c r="D42" s="11">
        <f t="shared" si="3"/>
        <v>462</v>
      </c>
      <c r="E42" s="14" t="str">
        <f t="shared" si="4"/>
        <v>Monday</v>
      </c>
      <c r="F42" s="12" t="s">
        <v>47</v>
      </c>
      <c r="G42" s="3">
        <v>-5</v>
      </c>
    </row>
    <row r="43" spans="1:7">
      <c r="A43" s="11"/>
      <c r="B43" s="15" t="s">
        <v>19</v>
      </c>
      <c r="C43" s="13">
        <f>WORKDAY(C44,G43,Holidays!A:A)</f>
        <v>46090</v>
      </c>
      <c r="D43" s="11">
        <f t="shared" si="3"/>
        <v>462</v>
      </c>
      <c r="E43" s="14" t="str">
        <f t="shared" si="4"/>
        <v>Monday</v>
      </c>
      <c r="F43" s="12" t="s">
        <v>24</v>
      </c>
      <c r="G43" s="3">
        <v>-5</v>
      </c>
    </row>
    <row r="44" spans="1:7" ht="75">
      <c r="A44" s="11">
        <v>11</v>
      </c>
      <c r="B44" s="18" t="s">
        <v>48</v>
      </c>
      <c r="C44" s="13">
        <f>SUM(C26+345)</f>
        <v>46095</v>
      </c>
      <c r="D44" s="11">
        <f t="shared" si="3"/>
        <v>467</v>
      </c>
      <c r="E44" s="19" t="str">
        <f t="shared" si="4"/>
        <v>Saturday</v>
      </c>
      <c r="F44" s="12" t="s">
        <v>49</v>
      </c>
    </row>
    <row r="45" spans="1:7" ht="30">
      <c r="A45" s="11"/>
      <c r="B45" s="23" t="s">
        <v>50</v>
      </c>
      <c r="C45" s="13">
        <f>WORKDAY(C47,G45,Holidays!A:A)</f>
        <v>46107</v>
      </c>
      <c r="D45" s="11">
        <f t="shared" si="3"/>
        <v>479</v>
      </c>
      <c r="E45" s="14" t="str">
        <f t="shared" si="4"/>
        <v>Thursday</v>
      </c>
      <c r="F45" s="12" t="s">
        <v>51</v>
      </c>
      <c r="G45" s="3">
        <v>-5</v>
      </c>
    </row>
    <row r="46" spans="1:7">
      <c r="A46" s="11"/>
      <c r="B46" s="15" t="s">
        <v>19</v>
      </c>
      <c r="C46" s="13">
        <f>WORKDAY(C47,G46,Holidays!A:A)</f>
        <v>46107</v>
      </c>
      <c r="D46" s="11">
        <f t="shared" si="3"/>
        <v>479</v>
      </c>
      <c r="E46" s="14" t="str">
        <f t="shared" si="4"/>
        <v>Thursday</v>
      </c>
      <c r="F46" s="12" t="s">
        <v>24</v>
      </c>
      <c r="G46" s="3">
        <v>-5</v>
      </c>
    </row>
    <row r="47" spans="1:7">
      <c r="A47" s="11">
        <v>12</v>
      </c>
      <c r="B47" s="18" t="s">
        <v>52</v>
      </c>
      <c r="C47" s="13">
        <f>SUM(C26+365)</f>
        <v>46115</v>
      </c>
      <c r="D47" s="11">
        <f t="shared" si="3"/>
        <v>487</v>
      </c>
      <c r="E47" s="19" t="str">
        <f t="shared" si="4"/>
        <v>Friday</v>
      </c>
      <c r="F47" s="12" t="s">
        <v>53</v>
      </c>
    </row>
    <row r="48" spans="1:7">
      <c r="A48" s="11"/>
      <c r="B48" s="23" t="s">
        <v>42</v>
      </c>
      <c r="C48" s="13">
        <f>WORKDAY(C50,G48,Holidays!A:A)</f>
        <v>46148</v>
      </c>
      <c r="D48" s="11">
        <f t="shared" ref="D48:D50" si="5">SUM(C48-$C$3)</f>
        <v>520</v>
      </c>
      <c r="E48" s="14" t="str">
        <f t="shared" ref="E48:E50" si="6">TEXT(C48, "dddd")</f>
        <v>Wednesday</v>
      </c>
      <c r="F48" s="12" t="s">
        <v>43</v>
      </c>
      <c r="G48" s="3">
        <v>-5</v>
      </c>
    </row>
    <row r="49" spans="1:7">
      <c r="A49" s="11"/>
      <c r="B49" s="15" t="s">
        <v>19</v>
      </c>
      <c r="C49" s="13">
        <f>WORKDAY(C50,G49,Holidays!A:A)</f>
        <v>46148</v>
      </c>
      <c r="D49" s="11">
        <f t="shared" si="5"/>
        <v>520</v>
      </c>
      <c r="E49" s="14" t="str">
        <f t="shared" si="6"/>
        <v>Wednesday</v>
      </c>
      <c r="F49" s="12" t="s">
        <v>24</v>
      </c>
      <c r="G49" s="3">
        <v>-5</v>
      </c>
    </row>
    <row r="50" spans="1:7" ht="78" customHeight="1">
      <c r="A50" s="11">
        <v>12</v>
      </c>
      <c r="B50" s="18" t="s">
        <v>54</v>
      </c>
      <c r="C50" s="13">
        <f>SUM(C44+60)</f>
        <v>46155</v>
      </c>
      <c r="D50" s="11">
        <f t="shared" si="5"/>
        <v>527</v>
      </c>
      <c r="E50" s="19" t="str">
        <f t="shared" si="6"/>
        <v>Wednesday</v>
      </c>
      <c r="F50" s="12" t="s">
        <v>45</v>
      </c>
    </row>
    <row r="51" spans="1:7">
      <c r="A51" s="11"/>
      <c r="B51" s="23" t="s">
        <v>42</v>
      </c>
      <c r="C51" s="13">
        <f>WORKDAY(C53,G51,Holidays!A:A)</f>
        <v>46199</v>
      </c>
      <c r="D51" s="11">
        <f t="shared" ref="D51:D56" si="7">SUM(C51-$C$3)</f>
        <v>571</v>
      </c>
      <c r="E51" s="14" t="str">
        <f t="shared" ref="E51:E56" si="8">TEXT(C51, "dddd")</f>
        <v>Friday</v>
      </c>
      <c r="F51" s="12" t="s">
        <v>43</v>
      </c>
      <c r="G51" s="3">
        <v>-5</v>
      </c>
    </row>
    <row r="52" spans="1:7">
      <c r="A52" s="11"/>
      <c r="B52" s="15" t="s">
        <v>19</v>
      </c>
      <c r="C52" s="13">
        <f>WORKDAY(C53,G52,Holidays!A:A)</f>
        <v>46199</v>
      </c>
      <c r="D52" s="11">
        <f t="shared" si="7"/>
        <v>571</v>
      </c>
      <c r="E52" s="14" t="str">
        <f t="shared" si="8"/>
        <v>Friday</v>
      </c>
      <c r="F52" s="12" t="s">
        <v>24</v>
      </c>
      <c r="G52" s="3">
        <v>-5</v>
      </c>
    </row>
    <row r="53" spans="1:7" ht="45">
      <c r="A53" s="11">
        <v>13</v>
      </c>
      <c r="B53" s="18" t="s">
        <v>44</v>
      </c>
      <c r="C53" s="13">
        <f>SUM(C49+60)</f>
        <v>46208</v>
      </c>
      <c r="D53" s="11">
        <f t="shared" si="7"/>
        <v>580</v>
      </c>
      <c r="E53" s="19" t="str">
        <f t="shared" si="8"/>
        <v>Sunday</v>
      </c>
      <c r="F53" s="12" t="s">
        <v>45</v>
      </c>
    </row>
    <row r="54" spans="1:7">
      <c r="A54" s="11"/>
      <c r="B54" s="23" t="s">
        <v>42</v>
      </c>
      <c r="C54" s="13">
        <f>WORKDAY(C56,G54,Holidays!A:A)</f>
        <v>46252</v>
      </c>
      <c r="D54" s="11">
        <f t="shared" si="7"/>
        <v>624</v>
      </c>
      <c r="E54" s="14" t="str">
        <f t="shared" si="8"/>
        <v>Tuesday</v>
      </c>
      <c r="F54" s="12" t="s">
        <v>43</v>
      </c>
      <c r="G54" s="3">
        <v>-5</v>
      </c>
    </row>
    <row r="55" spans="1:7">
      <c r="A55" s="11"/>
      <c r="B55" s="15" t="s">
        <v>19</v>
      </c>
      <c r="C55" s="13">
        <f>WORKDAY(C56,G55,Holidays!A:A)</f>
        <v>46252</v>
      </c>
      <c r="D55" s="11">
        <f t="shared" si="7"/>
        <v>624</v>
      </c>
      <c r="E55" s="14" t="str">
        <f t="shared" si="8"/>
        <v>Tuesday</v>
      </c>
      <c r="F55" s="12" t="s">
        <v>24</v>
      </c>
      <c r="G55" s="3">
        <v>-5</v>
      </c>
    </row>
    <row r="56" spans="1:7" ht="45">
      <c r="A56" s="11">
        <v>14</v>
      </c>
      <c r="B56" s="18" t="s">
        <v>44</v>
      </c>
      <c r="C56" s="13">
        <f>SUM(C52+60)</f>
        <v>46259</v>
      </c>
      <c r="D56" s="11">
        <f t="shared" si="7"/>
        <v>631</v>
      </c>
      <c r="E56" s="19" t="str">
        <f t="shared" si="8"/>
        <v>Tuesday</v>
      </c>
      <c r="F56" s="12" t="s">
        <v>45</v>
      </c>
    </row>
    <row r="57" spans="1:7">
      <c r="A57" s="11"/>
      <c r="B57" s="23" t="s">
        <v>42</v>
      </c>
      <c r="C57" s="13">
        <f>WORKDAY(C59,G57,Holidays!A:A)</f>
        <v>46307</v>
      </c>
      <c r="D57" s="11">
        <f t="shared" ref="D57:D68" si="9">SUM(C57-$C$3)</f>
        <v>679</v>
      </c>
      <c r="E57" s="14" t="str">
        <f t="shared" ref="E57:E68" si="10">TEXT(C57, "dddd")</f>
        <v>Monday</v>
      </c>
      <c r="F57" s="12" t="s">
        <v>43</v>
      </c>
      <c r="G57" s="3">
        <v>-5</v>
      </c>
    </row>
    <row r="58" spans="1:7">
      <c r="A58" s="11"/>
      <c r="B58" s="15" t="s">
        <v>19</v>
      </c>
      <c r="C58" s="13">
        <f>WORKDAY(C59,G58,Holidays!A:A)</f>
        <v>46307</v>
      </c>
      <c r="D58" s="11">
        <f t="shared" si="9"/>
        <v>679</v>
      </c>
      <c r="E58" s="14" t="str">
        <f t="shared" si="10"/>
        <v>Monday</v>
      </c>
      <c r="F58" s="12" t="s">
        <v>24</v>
      </c>
      <c r="G58" s="3">
        <v>-5</v>
      </c>
    </row>
    <row r="59" spans="1:7" ht="45">
      <c r="A59" s="11">
        <v>15</v>
      </c>
      <c r="B59" s="18" t="s">
        <v>44</v>
      </c>
      <c r="C59" s="13">
        <f>SUM(C55+60)</f>
        <v>46312</v>
      </c>
      <c r="D59" s="11">
        <f t="shared" si="9"/>
        <v>684</v>
      </c>
      <c r="E59" s="19" t="str">
        <f t="shared" si="10"/>
        <v>Saturday</v>
      </c>
      <c r="F59" s="12" t="s">
        <v>45</v>
      </c>
    </row>
    <row r="60" spans="1:7">
      <c r="A60" s="11"/>
      <c r="B60" s="23" t="s">
        <v>42</v>
      </c>
      <c r="C60" s="13">
        <f>WORKDAY(C62,G60,Holidays!A:A)</f>
        <v>46360</v>
      </c>
      <c r="D60" s="11">
        <f t="shared" si="9"/>
        <v>732</v>
      </c>
      <c r="E60" s="14" t="str">
        <f t="shared" si="10"/>
        <v>Friday</v>
      </c>
      <c r="F60" s="12" t="s">
        <v>43</v>
      </c>
      <c r="G60" s="3">
        <v>-5</v>
      </c>
    </row>
    <row r="61" spans="1:7">
      <c r="A61" s="11"/>
      <c r="B61" s="15" t="s">
        <v>19</v>
      </c>
      <c r="C61" s="13">
        <f>WORKDAY(C62,G61,Holidays!A:A)</f>
        <v>46360</v>
      </c>
      <c r="D61" s="11">
        <f t="shared" si="9"/>
        <v>732</v>
      </c>
      <c r="E61" s="14" t="str">
        <f t="shared" si="10"/>
        <v>Friday</v>
      </c>
      <c r="F61" s="12" t="s">
        <v>24</v>
      </c>
      <c r="G61" s="3">
        <v>-5</v>
      </c>
    </row>
    <row r="62" spans="1:7" ht="45">
      <c r="A62" s="11">
        <v>16</v>
      </c>
      <c r="B62" s="18" t="s">
        <v>44</v>
      </c>
      <c r="C62" s="13">
        <f>SUM(C58+60)</f>
        <v>46367</v>
      </c>
      <c r="D62" s="11">
        <f t="shared" si="9"/>
        <v>739</v>
      </c>
      <c r="E62" s="19" t="str">
        <f t="shared" si="10"/>
        <v>Friday</v>
      </c>
      <c r="F62" s="12" t="s">
        <v>45</v>
      </c>
    </row>
    <row r="63" spans="1:7">
      <c r="A63" s="11"/>
      <c r="B63" s="23" t="s">
        <v>42</v>
      </c>
      <c r="C63" s="13">
        <f>WORKDAY(C65,G63,Holidays!A:A)</f>
        <v>46413</v>
      </c>
      <c r="D63" s="11">
        <f t="shared" si="9"/>
        <v>785</v>
      </c>
      <c r="E63" s="14" t="str">
        <f t="shared" si="10"/>
        <v>Tuesday</v>
      </c>
      <c r="F63" s="12" t="s">
        <v>43</v>
      </c>
      <c r="G63" s="3">
        <v>-5</v>
      </c>
    </row>
    <row r="64" spans="1:7">
      <c r="A64" s="11"/>
      <c r="B64" s="15" t="s">
        <v>19</v>
      </c>
      <c r="C64" s="13">
        <f>WORKDAY(C65,G64,Holidays!A:A)</f>
        <v>46413</v>
      </c>
      <c r="D64" s="11">
        <f t="shared" si="9"/>
        <v>785</v>
      </c>
      <c r="E64" s="14" t="str">
        <f t="shared" si="10"/>
        <v>Tuesday</v>
      </c>
      <c r="F64" s="12" t="s">
        <v>24</v>
      </c>
      <c r="G64" s="3">
        <v>-5</v>
      </c>
    </row>
    <row r="65" spans="1:7" ht="45">
      <c r="A65" s="11">
        <v>17</v>
      </c>
      <c r="B65" s="18" t="s">
        <v>44</v>
      </c>
      <c r="C65" s="13">
        <f>SUM(C61+60)</f>
        <v>46420</v>
      </c>
      <c r="D65" s="11">
        <f t="shared" si="9"/>
        <v>792</v>
      </c>
      <c r="E65" s="19" t="str">
        <f t="shared" si="10"/>
        <v>Tuesday</v>
      </c>
      <c r="F65" s="12" t="s">
        <v>45</v>
      </c>
    </row>
    <row r="66" spans="1:7" ht="30">
      <c r="A66" s="11"/>
      <c r="B66" s="23" t="s">
        <v>50</v>
      </c>
      <c r="C66" s="13">
        <f>WORKDAY(C68,G66,Holidays!A:A)</f>
        <v>46454</v>
      </c>
      <c r="D66" s="11">
        <f t="shared" si="9"/>
        <v>826</v>
      </c>
      <c r="E66" s="14" t="str">
        <f t="shared" si="10"/>
        <v>Monday</v>
      </c>
      <c r="F66" s="12" t="s">
        <v>51</v>
      </c>
      <c r="G66" s="3">
        <v>-5</v>
      </c>
    </row>
    <row r="67" spans="1:7">
      <c r="A67" s="11"/>
      <c r="B67" s="15" t="s">
        <v>19</v>
      </c>
      <c r="C67" s="13">
        <f>WORKDAY(C68,G67,Holidays!A:A)</f>
        <v>46454</v>
      </c>
      <c r="D67" s="11">
        <f t="shared" si="9"/>
        <v>826</v>
      </c>
      <c r="E67" s="14" t="str">
        <f t="shared" si="10"/>
        <v>Monday</v>
      </c>
      <c r="F67" s="12" t="s">
        <v>24</v>
      </c>
      <c r="G67" s="3">
        <v>-5</v>
      </c>
    </row>
    <row r="68" spans="1:7">
      <c r="A68" s="11">
        <v>18</v>
      </c>
      <c r="B68" s="18" t="s">
        <v>52</v>
      </c>
      <c r="C68" s="13">
        <f>SUM(C44+365)</f>
        <v>46460</v>
      </c>
      <c r="D68" s="11">
        <f t="shared" si="9"/>
        <v>832</v>
      </c>
      <c r="E68" s="19" t="str">
        <f t="shared" si="10"/>
        <v>Sunday</v>
      </c>
      <c r="F68" s="12" t="s">
        <v>53</v>
      </c>
    </row>
  </sheetData>
  <phoneticPr fontId="6" type="noConversion"/>
  <pageMargins left="0.7" right="0.7" top="0.75" bottom="0.75" header="0.3" footer="0.3"/>
  <pageSetup scale="82" fitToHeight="0" orientation="landscape" r:id="rId1"/>
  <headerFooter>
    <oddFooter>&amp;LPrepared by Christi McDonald, Deputy County Counsel&amp;RPage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09390-79C6-4559-90B7-5280E65170CC}">
  <dimension ref="A1:H22"/>
  <sheetViews>
    <sheetView tabSelected="1" view="pageLayout" zoomScaleNormal="100" workbookViewId="0">
      <selection activeCell="C14" sqref="C14"/>
    </sheetView>
  </sheetViews>
  <sheetFormatPr defaultRowHeight="15"/>
  <cols>
    <col min="1" max="1" width="7.7109375" customWidth="1"/>
    <col min="2" max="2" width="34.28515625" style="4" customWidth="1"/>
    <col min="3" max="3" width="14" style="1" customWidth="1"/>
    <col min="4" max="4" width="10.42578125" customWidth="1"/>
    <col min="5" max="5" width="14" customWidth="1"/>
    <col min="6" max="6" width="62.7109375" style="4" customWidth="1"/>
    <col min="7" max="7" width="9.5703125" style="3" customWidth="1"/>
    <col min="8" max="8" width="13.85546875" style="3" customWidth="1"/>
  </cols>
  <sheetData>
    <row r="1" spans="1:8" ht="26.25">
      <c r="A1" s="5" t="s">
        <v>55</v>
      </c>
    </row>
    <row r="2" spans="1:8" s="4" customFormat="1" ht="29.45" customHeight="1">
      <c r="A2" s="9" t="s">
        <v>1</v>
      </c>
      <c r="B2" s="9" t="s">
        <v>2</v>
      </c>
      <c r="C2" s="10" t="s">
        <v>3</v>
      </c>
      <c r="D2" s="9" t="s">
        <v>4</v>
      </c>
      <c r="E2" s="9" t="s">
        <v>5</v>
      </c>
      <c r="F2" s="9" t="s">
        <v>6</v>
      </c>
      <c r="G2" s="6" t="s">
        <v>7</v>
      </c>
      <c r="H2" s="2"/>
    </row>
    <row r="3" spans="1:8">
      <c r="A3" s="24"/>
      <c r="B3" s="25" t="s">
        <v>8</v>
      </c>
      <c r="C3" s="26">
        <v>45628</v>
      </c>
      <c r="D3" s="24">
        <v>0</v>
      </c>
      <c r="E3" s="27" t="str">
        <f>TEXT(C3, "dddd")</f>
        <v>Monday</v>
      </c>
      <c r="F3" s="25"/>
    </row>
    <row r="4" spans="1:8" ht="60">
      <c r="A4" s="24"/>
      <c r="B4" s="28" t="s">
        <v>9</v>
      </c>
      <c r="C4" s="26">
        <f>WORKDAY(C3,G4,Holidays!A:A)</f>
        <v>45629</v>
      </c>
      <c r="D4" s="24">
        <f>SUM(C4-$C$3)</f>
        <v>1</v>
      </c>
      <c r="E4" s="27" t="str">
        <f t="shared" ref="E4:E19" si="0">TEXT(C4, "dddd")</f>
        <v>Tuesday</v>
      </c>
      <c r="F4" s="25" t="s">
        <v>10</v>
      </c>
      <c r="G4" s="3">
        <v>1</v>
      </c>
    </row>
    <row r="5" spans="1:8" ht="60">
      <c r="A5" s="24"/>
      <c r="B5" s="15" t="s">
        <v>56</v>
      </c>
      <c r="C5" s="26">
        <f>WORKDAY(C8,G5,Holidays!A:A)</f>
        <v>45642</v>
      </c>
      <c r="D5" s="24">
        <f t="shared" ref="D5:D19" si="1">SUM(C5-$C$3)</f>
        <v>14</v>
      </c>
      <c r="E5" s="27" t="str">
        <f t="shared" si="0"/>
        <v>Monday</v>
      </c>
      <c r="F5" s="25" t="s">
        <v>57</v>
      </c>
      <c r="G5" s="3">
        <v>-5</v>
      </c>
    </row>
    <row r="6" spans="1:8" s="4" customFormat="1" ht="30">
      <c r="A6" s="25"/>
      <c r="B6" s="30" t="s">
        <v>13</v>
      </c>
      <c r="C6" s="31">
        <f>WORKDAY(C4,G6,Holidays!A:A)</f>
        <v>45649</v>
      </c>
      <c r="D6" s="24">
        <f t="shared" si="1"/>
        <v>21</v>
      </c>
      <c r="E6" s="27" t="str">
        <f t="shared" si="0"/>
        <v>Monday</v>
      </c>
      <c r="F6" s="25" t="s">
        <v>14</v>
      </c>
      <c r="G6" s="2">
        <v>14</v>
      </c>
      <c r="H6" s="2"/>
    </row>
    <row r="7" spans="1:8" s="4" customFormat="1" ht="45">
      <c r="A7" s="12"/>
      <c r="B7" s="15" t="s">
        <v>15</v>
      </c>
      <c r="C7" s="17"/>
      <c r="D7" s="11"/>
      <c r="E7" s="14"/>
      <c r="F7" s="12" t="s">
        <v>16</v>
      </c>
      <c r="G7" s="2"/>
      <c r="H7" s="2"/>
    </row>
    <row r="8" spans="1:8">
      <c r="A8" s="24">
        <v>1</v>
      </c>
      <c r="B8" s="32" t="s">
        <v>17</v>
      </c>
      <c r="C8" s="26">
        <f>WORKDAY(C4,G8,Holidays!A:A)</f>
        <v>45649</v>
      </c>
      <c r="D8" s="24">
        <f t="shared" si="1"/>
        <v>21</v>
      </c>
      <c r="E8" s="33" t="str">
        <f t="shared" si="0"/>
        <v>Monday</v>
      </c>
      <c r="F8" s="25" t="s">
        <v>18</v>
      </c>
      <c r="G8" s="3">
        <v>14</v>
      </c>
    </row>
    <row r="9" spans="1:8">
      <c r="A9" s="24"/>
      <c r="B9" s="29" t="s">
        <v>19</v>
      </c>
      <c r="C9" s="26">
        <f>WORKDAY(C10,G9,Holidays!A:A)</f>
        <v>45650</v>
      </c>
      <c r="D9" s="24">
        <f t="shared" si="1"/>
        <v>22</v>
      </c>
      <c r="E9" s="27" t="str">
        <f t="shared" si="0"/>
        <v>Tuesday</v>
      </c>
      <c r="F9" s="25" t="s">
        <v>20</v>
      </c>
      <c r="G9" s="3">
        <v>-5</v>
      </c>
    </row>
    <row r="10" spans="1:8" ht="30">
      <c r="A10" s="24">
        <v>2</v>
      </c>
      <c r="B10" s="32" t="s">
        <v>21</v>
      </c>
      <c r="C10" s="13">
        <f>SUM(C8+10)</f>
        <v>45659</v>
      </c>
      <c r="D10" s="24">
        <f t="shared" si="1"/>
        <v>31</v>
      </c>
      <c r="E10" s="33" t="str">
        <f t="shared" si="0"/>
        <v>Thursday</v>
      </c>
      <c r="F10" s="34" t="s">
        <v>22</v>
      </c>
    </row>
    <row r="11" spans="1:8">
      <c r="A11" s="22" t="s">
        <v>58</v>
      </c>
      <c r="B11" s="47"/>
      <c r="C11" s="26"/>
      <c r="D11" s="24"/>
      <c r="E11" s="27"/>
      <c r="F11" s="34"/>
    </row>
    <row r="12" spans="1:8">
      <c r="A12" s="24"/>
      <c r="B12" s="29" t="s">
        <v>19</v>
      </c>
      <c r="C12" s="26">
        <f>WORKDAY(C13,G12,Holidays!A:A)</f>
        <v>45666</v>
      </c>
      <c r="D12" s="24">
        <f t="shared" si="1"/>
        <v>38</v>
      </c>
      <c r="E12" s="27" t="str">
        <f t="shared" si="0"/>
        <v>Thursday</v>
      </c>
      <c r="F12" s="25" t="s">
        <v>24</v>
      </c>
      <c r="G12" s="3">
        <v>-5</v>
      </c>
    </row>
    <row r="13" spans="1:8" ht="45">
      <c r="A13" s="24">
        <v>3</v>
      </c>
      <c r="B13" s="32" t="s">
        <v>25</v>
      </c>
      <c r="C13" s="26">
        <f>SUM(C10+14)</f>
        <v>45673</v>
      </c>
      <c r="D13" s="24">
        <f t="shared" si="1"/>
        <v>45</v>
      </c>
      <c r="E13" s="33" t="str">
        <f t="shared" si="0"/>
        <v>Thursday</v>
      </c>
      <c r="F13" s="34" t="s">
        <v>26</v>
      </c>
    </row>
    <row r="14" spans="1:8">
      <c r="A14" s="24"/>
      <c r="B14" s="29" t="s">
        <v>19</v>
      </c>
      <c r="C14" s="26">
        <f>WORKDAY(C15,G14,Holidays!A:A)</f>
        <v>45680</v>
      </c>
      <c r="D14" s="24">
        <f t="shared" si="1"/>
        <v>52</v>
      </c>
      <c r="E14" s="27" t="str">
        <f t="shared" si="0"/>
        <v>Thursday</v>
      </c>
      <c r="F14" s="25" t="s">
        <v>24</v>
      </c>
      <c r="G14" s="3">
        <v>-5</v>
      </c>
    </row>
    <row r="15" spans="1:8" ht="45">
      <c r="A15" s="24">
        <v>3.5</v>
      </c>
      <c r="B15" s="35" t="s">
        <v>27</v>
      </c>
      <c r="C15" s="26">
        <f>SUM(C13+14)</f>
        <v>45687</v>
      </c>
      <c r="D15" s="24">
        <f t="shared" si="1"/>
        <v>59</v>
      </c>
      <c r="E15" s="33" t="str">
        <f t="shared" si="0"/>
        <v>Thursday</v>
      </c>
      <c r="F15" s="25" t="s">
        <v>28</v>
      </c>
    </row>
    <row r="16" spans="1:8">
      <c r="A16" s="36" t="s">
        <v>59</v>
      </c>
      <c r="B16" s="37"/>
      <c r="C16" s="26"/>
      <c r="D16" s="24"/>
      <c r="E16" s="27"/>
      <c r="F16" s="25"/>
    </row>
    <row r="17" spans="1:8" s="3" customFormat="1">
      <c r="A17" s="24"/>
      <c r="B17" s="38" t="s">
        <v>42</v>
      </c>
      <c r="C17" s="26">
        <f>WORKDAY(C19,G17,Holidays!A:A)</f>
        <v>45740</v>
      </c>
      <c r="D17" s="24">
        <f t="shared" si="1"/>
        <v>112</v>
      </c>
      <c r="E17" s="27" t="str">
        <f t="shared" si="0"/>
        <v>Monday</v>
      </c>
      <c r="F17" s="25" t="s">
        <v>43</v>
      </c>
      <c r="G17" s="3">
        <v>-5</v>
      </c>
    </row>
    <row r="18" spans="1:8" s="3" customFormat="1">
      <c r="A18" s="24"/>
      <c r="B18" s="29" t="s">
        <v>19</v>
      </c>
      <c r="C18" s="26">
        <f>WORKDAY(C19,G18,Holidays!A:A)</f>
        <v>45740</v>
      </c>
      <c r="D18" s="24">
        <f t="shared" si="1"/>
        <v>112</v>
      </c>
      <c r="E18" s="27" t="str">
        <f t="shared" si="0"/>
        <v>Monday</v>
      </c>
      <c r="F18" s="25" t="s">
        <v>24</v>
      </c>
      <c r="G18" s="3">
        <v>-5</v>
      </c>
    </row>
    <row r="19" spans="1:8" s="3" customFormat="1" ht="75">
      <c r="A19" s="24">
        <v>4</v>
      </c>
      <c r="B19" s="32" t="s">
        <v>60</v>
      </c>
      <c r="C19" s="26">
        <f>SUM(C15+60)</f>
        <v>45747</v>
      </c>
      <c r="D19" s="24">
        <f t="shared" si="1"/>
        <v>119</v>
      </c>
      <c r="E19" s="33" t="str">
        <f t="shared" si="0"/>
        <v>Monday</v>
      </c>
      <c r="F19" s="39" t="s">
        <v>61</v>
      </c>
    </row>
    <row r="20" spans="1:8" ht="46.5" customHeight="1">
      <c r="A20" s="48" t="s">
        <v>62</v>
      </c>
      <c r="B20" s="48"/>
      <c r="C20" s="48"/>
      <c r="D20" s="48"/>
      <c r="E20" s="48"/>
      <c r="F20" s="48"/>
      <c r="G20" s="7"/>
    </row>
    <row r="21" spans="1:8" ht="42.75" customHeight="1">
      <c r="A21" s="48" t="s">
        <v>63</v>
      </c>
      <c r="B21" s="48"/>
      <c r="C21" s="48"/>
      <c r="D21" s="48"/>
      <c r="E21" s="48"/>
      <c r="F21" s="48"/>
      <c r="G21" s="7"/>
      <c r="H21" s="8"/>
    </row>
    <row r="22" spans="1:8" ht="42.75" customHeight="1">
      <c r="A22" s="48" t="s">
        <v>64</v>
      </c>
      <c r="B22" s="48"/>
      <c r="C22" s="48"/>
      <c r="D22" s="48"/>
      <c r="E22" s="48"/>
      <c r="F22" s="48"/>
      <c r="G22" s="7"/>
    </row>
  </sheetData>
  <mergeCells count="3">
    <mergeCell ref="A20:F20"/>
    <mergeCell ref="A21:F21"/>
    <mergeCell ref="A22:F22"/>
  </mergeCells>
  <pageMargins left="0.7" right="0.7" top="0.75" bottom="0.75" header="0.3" footer="0.3"/>
  <pageSetup scale="82" fitToHeight="0" orientation="landscape" r:id="rId1"/>
  <headerFooter>
    <oddFooter>&amp;LPrepared by Christi McDonald, Deputy County Counsel&amp;RPage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9994E-2B69-4AF0-A34D-15D5E82378B9}">
  <sheetPr>
    <pageSetUpPr fitToPage="1"/>
  </sheetPr>
  <dimension ref="A1:H14"/>
  <sheetViews>
    <sheetView view="pageLayout" topLeftCell="A2" zoomScaleNormal="100" workbookViewId="0">
      <selection activeCell="F13" sqref="F13"/>
    </sheetView>
  </sheetViews>
  <sheetFormatPr defaultRowHeight="15"/>
  <cols>
    <col min="2" max="2" width="34.28515625" style="4" customWidth="1"/>
    <col min="3" max="3" width="14" style="1" customWidth="1"/>
    <col min="4" max="5" width="14" customWidth="1"/>
    <col min="6" max="6" width="62.7109375" style="4" customWidth="1"/>
    <col min="7" max="7" width="13.140625" style="3" customWidth="1"/>
    <col min="8" max="8" width="13.85546875" style="3" customWidth="1"/>
  </cols>
  <sheetData>
    <row r="1" spans="1:8" ht="26.25">
      <c r="A1" s="5" t="s">
        <v>65</v>
      </c>
    </row>
    <row r="2" spans="1:8" ht="45">
      <c r="A2" s="40" t="s">
        <v>66</v>
      </c>
      <c r="B2" s="34" t="s">
        <v>2</v>
      </c>
      <c r="C2" s="41" t="s">
        <v>3</v>
      </c>
      <c r="D2" s="40" t="s">
        <v>4</v>
      </c>
      <c r="E2" s="40" t="s">
        <v>5</v>
      </c>
      <c r="F2" s="34" t="s">
        <v>6</v>
      </c>
      <c r="G2" s="2" t="s">
        <v>7</v>
      </c>
      <c r="H2" s="2"/>
    </row>
    <row r="3" spans="1:8">
      <c r="A3" s="24"/>
      <c r="B3" s="25" t="s">
        <v>8</v>
      </c>
      <c r="C3" s="26">
        <v>45628</v>
      </c>
      <c r="D3" s="24">
        <v>0</v>
      </c>
      <c r="E3" s="27" t="str">
        <f>TEXT(C3, "dddd")</f>
        <v>Monday</v>
      </c>
      <c r="F3" s="25"/>
    </row>
    <row r="4" spans="1:8" ht="30">
      <c r="A4" s="24"/>
      <c r="B4" s="28" t="s">
        <v>67</v>
      </c>
      <c r="C4" s="26">
        <f>WORKDAY(C3,G4,Holidays!A:A)</f>
        <v>45629</v>
      </c>
      <c r="D4" s="24">
        <f>SUM(C4-$C$3)</f>
        <v>1</v>
      </c>
      <c r="E4" s="27" t="str">
        <f t="shared" ref="E4" si="0">TEXT(C4, "dddd")</f>
        <v>Tuesday</v>
      </c>
      <c r="F4" s="25" t="s">
        <v>68</v>
      </c>
      <c r="G4" s="3">
        <v>1</v>
      </c>
    </row>
    <row r="5" spans="1:8" ht="120">
      <c r="A5" s="24"/>
      <c r="B5" s="29" t="s">
        <v>69</v>
      </c>
      <c r="C5" s="26">
        <f>WORKDAY(C4,G5,Holidays!A:A)</f>
        <v>45636</v>
      </c>
      <c r="D5" s="24">
        <f t="shared" ref="D5" si="1">SUM(C5-$C$3)</f>
        <v>8</v>
      </c>
      <c r="E5" s="27" t="str">
        <f t="shared" ref="E5" si="2">TEXT(C5, "dddd")</f>
        <v>Tuesday</v>
      </c>
      <c r="F5" s="25" t="s">
        <v>12</v>
      </c>
      <c r="G5" s="3">
        <v>5</v>
      </c>
    </row>
    <row r="6" spans="1:8" s="4" customFormat="1" ht="45">
      <c r="A6" s="25"/>
      <c r="B6" s="30" t="s">
        <v>70</v>
      </c>
      <c r="C6" s="31">
        <f>WORKDAY(C4,G6,Holidays!A:A)</f>
        <v>45649</v>
      </c>
      <c r="D6" s="25">
        <f t="shared" ref="D6:D7" si="3">SUM(C6-$C$3)</f>
        <v>21</v>
      </c>
      <c r="E6" s="42" t="str">
        <f t="shared" ref="E6:E10" si="4">TEXT(C6, "dddd")</f>
        <v>Monday</v>
      </c>
      <c r="F6" s="25" t="s">
        <v>71</v>
      </c>
      <c r="G6" s="2">
        <v>14</v>
      </c>
      <c r="H6" s="2"/>
    </row>
    <row r="7" spans="1:8" ht="30">
      <c r="A7" s="24"/>
      <c r="B7" s="43" t="s">
        <v>72</v>
      </c>
      <c r="C7" s="26">
        <f>SUM(C6+5)</f>
        <v>45654</v>
      </c>
      <c r="D7" s="25">
        <f t="shared" si="3"/>
        <v>26</v>
      </c>
      <c r="E7" s="42" t="str">
        <f t="shared" si="4"/>
        <v>Saturday</v>
      </c>
      <c r="F7" s="25" t="s">
        <v>73</v>
      </c>
    </row>
    <row r="8" spans="1:8">
      <c r="A8" s="24"/>
      <c r="B8" s="44" t="s">
        <v>74</v>
      </c>
      <c r="C8" s="26">
        <f>SUM(C6+G8)</f>
        <v>45679</v>
      </c>
      <c r="D8" s="24">
        <f>SUM(C8-$C$3)</f>
        <v>51</v>
      </c>
      <c r="E8" s="27" t="str">
        <f>TEXT(C8, "dddd")</f>
        <v>Wednesday</v>
      </c>
      <c r="F8" s="25" t="s">
        <v>75</v>
      </c>
      <c r="G8" s="3">
        <v>30</v>
      </c>
    </row>
    <row r="9" spans="1:8" ht="45">
      <c r="A9" s="24"/>
      <c r="B9" s="28" t="s">
        <v>76</v>
      </c>
      <c r="C9" s="26">
        <f>SUM(C8+5)</f>
        <v>45684</v>
      </c>
      <c r="D9" s="24">
        <f>SUM(C9-$C$3)</f>
        <v>56</v>
      </c>
      <c r="E9" s="27" t="str">
        <f t="shared" si="4"/>
        <v>Monday</v>
      </c>
      <c r="F9" s="34" t="s">
        <v>77</v>
      </c>
    </row>
    <row r="10" spans="1:8" ht="45">
      <c r="A10" s="24"/>
      <c r="B10" s="29" t="s">
        <v>78</v>
      </c>
      <c r="C10" s="26">
        <f>WORKDAY(C11,G10,Holidays!A:A)</f>
        <v>45695</v>
      </c>
      <c r="D10" s="24">
        <f t="shared" ref="D10" si="5">SUM(C10-$C$3)</f>
        <v>67</v>
      </c>
      <c r="E10" s="27" t="str">
        <f t="shared" si="4"/>
        <v>Friday</v>
      </c>
      <c r="F10" s="25" t="s">
        <v>79</v>
      </c>
      <c r="G10" s="3">
        <v>-5</v>
      </c>
    </row>
    <row r="11" spans="1:8" ht="30">
      <c r="A11" s="24">
        <v>1</v>
      </c>
      <c r="B11" s="45" t="s">
        <v>17</v>
      </c>
      <c r="C11" s="26">
        <f>WORKDAY(C9,G11,Holidays!A:A)</f>
        <v>45706</v>
      </c>
      <c r="D11" s="24">
        <f>SUM(C11-$C$3)</f>
        <v>78</v>
      </c>
      <c r="E11" s="33" t="str">
        <f>TEXT(C11, "dddd")</f>
        <v>Tuesday</v>
      </c>
      <c r="F11" s="25" t="s">
        <v>80</v>
      </c>
      <c r="G11" s="3">
        <v>14</v>
      </c>
    </row>
    <row r="12" spans="1:8">
      <c r="A12" s="24"/>
      <c r="B12" s="29" t="s">
        <v>19</v>
      </c>
      <c r="C12" s="26">
        <f>WORKDAY(C13,G12,Holidays!A:A)</f>
        <v>45709</v>
      </c>
      <c r="D12" s="24">
        <f t="shared" ref="D12:D13" si="6">SUM(C12-$C$3)</f>
        <v>81</v>
      </c>
      <c r="E12" s="27" t="str">
        <f t="shared" ref="E12:E13" si="7">TEXT(C12, "dddd")</f>
        <v>Friday</v>
      </c>
      <c r="F12" s="25" t="s">
        <v>79</v>
      </c>
      <c r="G12" s="3">
        <v>-5</v>
      </c>
    </row>
    <row r="13" spans="1:8" ht="45">
      <c r="A13" s="24">
        <v>2</v>
      </c>
      <c r="B13" s="45" t="s">
        <v>81</v>
      </c>
      <c r="C13" s="13">
        <f>SUM(C11+10)</f>
        <v>45716</v>
      </c>
      <c r="D13" s="24">
        <f t="shared" si="6"/>
        <v>88</v>
      </c>
      <c r="E13" s="33" t="str">
        <f t="shared" si="7"/>
        <v>Friday</v>
      </c>
      <c r="F13" s="34" t="s">
        <v>82</v>
      </c>
    </row>
    <row r="14" spans="1:8">
      <c r="A14" s="24" t="s">
        <v>83</v>
      </c>
      <c r="B14" s="25"/>
      <c r="C14" s="26"/>
      <c r="D14" s="24"/>
      <c r="E14" s="24"/>
      <c r="F14" s="25"/>
    </row>
  </sheetData>
  <pageMargins left="0.7" right="0.7" top="0.75" bottom="0.75" header="0.3" footer="0.3"/>
  <pageSetup scale="77" fitToHeight="0" orientation="landscape" r:id="rId1"/>
  <headerFooter>
    <oddFooter>&amp;LPrepared by Christi McDonald, Deputy County Counsel&amp;RPage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F6FC9-3E73-4B5B-A93B-6210E8564189}">
  <dimension ref="A1:B42"/>
  <sheetViews>
    <sheetView workbookViewId="0">
      <selection sqref="A1:XFD1048576"/>
    </sheetView>
  </sheetViews>
  <sheetFormatPr defaultRowHeight="15"/>
  <cols>
    <col min="1" max="1" width="12.5703125" style="1" customWidth="1"/>
    <col min="257" max="257" width="12.5703125" customWidth="1"/>
    <col min="513" max="513" width="12.5703125" customWidth="1"/>
    <col min="769" max="769" width="12.5703125" customWidth="1"/>
    <col min="1025" max="1025" width="12.5703125" customWidth="1"/>
    <col min="1281" max="1281" width="12.5703125" customWidth="1"/>
    <col min="1537" max="1537" width="12.5703125" customWidth="1"/>
    <col min="1793" max="1793" width="12.5703125" customWidth="1"/>
    <col min="2049" max="2049" width="12.5703125" customWidth="1"/>
    <col min="2305" max="2305" width="12.5703125" customWidth="1"/>
    <col min="2561" max="2561" width="12.5703125" customWidth="1"/>
    <col min="2817" max="2817" width="12.5703125" customWidth="1"/>
    <col min="3073" max="3073" width="12.5703125" customWidth="1"/>
    <col min="3329" max="3329" width="12.5703125" customWidth="1"/>
    <col min="3585" max="3585" width="12.5703125" customWidth="1"/>
    <col min="3841" max="3841" width="12.5703125" customWidth="1"/>
    <col min="4097" max="4097" width="12.5703125" customWidth="1"/>
    <col min="4353" max="4353" width="12.5703125" customWidth="1"/>
    <col min="4609" max="4609" width="12.5703125" customWidth="1"/>
    <col min="4865" max="4865" width="12.5703125" customWidth="1"/>
    <col min="5121" max="5121" width="12.5703125" customWidth="1"/>
    <col min="5377" max="5377" width="12.5703125" customWidth="1"/>
    <col min="5633" max="5633" width="12.5703125" customWidth="1"/>
    <col min="5889" max="5889" width="12.5703125" customWidth="1"/>
    <col min="6145" max="6145" width="12.5703125" customWidth="1"/>
    <col min="6401" max="6401" width="12.5703125" customWidth="1"/>
    <col min="6657" max="6657" width="12.5703125" customWidth="1"/>
    <col min="6913" max="6913" width="12.5703125" customWidth="1"/>
    <col min="7169" max="7169" width="12.5703125" customWidth="1"/>
    <col min="7425" max="7425" width="12.5703125" customWidth="1"/>
    <col min="7681" max="7681" width="12.5703125" customWidth="1"/>
    <col min="7937" max="7937" width="12.5703125" customWidth="1"/>
    <col min="8193" max="8193" width="12.5703125" customWidth="1"/>
    <col min="8449" max="8449" width="12.5703125" customWidth="1"/>
    <col min="8705" max="8705" width="12.5703125" customWidth="1"/>
    <col min="8961" max="8961" width="12.5703125" customWidth="1"/>
    <col min="9217" max="9217" width="12.5703125" customWidth="1"/>
    <col min="9473" max="9473" width="12.5703125" customWidth="1"/>
    <col min="9729" max="9729" width="12.5703125" customWidth="1"/>
    <col min="9985" max="9985" width="12.5703125" customWidth="1"/>
    <col min="10241" max="10241" width="12.5703125" customWidth="1"/>
    <col min="10497" max="10497" width="12.5703125" customWidth="1"/>
    <col min="10753" max="10753" width="12.5703125" customWidth="1"/>
    <col min="11009" max="11009" width="12.5703125" customWidth="1"/>
    <col min="11265" max="11265" width="12.5703125" customWidth="1"/>
    <col min="11521" max="11521" width="12.5703125" customWidth="1"/>
    <col min="11777" max="11777" width="12.5703125" customWidth="1"/>
    <col min="12033" max="12033" width="12.5703125" customWidth="1"/>
    <col min="12289" max="12289" width="12.5703125" customWidth="1"/>
    <col min="12545" max="12545" width="12.5703125" customWidth="1"/>
    <col min="12801" max="12801" width="12.5703125" customWidth="1"/>
    <col min="13057" max="13057" width="12.5703125" customWidth="1"/>
    <col min="13313" max="13313" width="12.5703125" customWidth="1"/>
    <col min="13569" max="13569" width="12.5703125" customWidth="1"/>
    <col min="13825" max="13825" width="12.5703125" customWidth="1"/>
    <col min="14081" max="14081" width="12.5703125" customWidth="1"/>
    <col min="14337" max="14337" width="12.5703125" customWidth="1"/>
    <col min="14593" max="14593" width="12.5703125" customWidth="1"/>
    <col min="14849" max="14849" width="12.5703125" customWidth="1"/>
    <col min="15105" max="15105" width="12.5703125" customWidth="1"/>
    <col min="15361" max="15361" width="12.5703125" customWidth="1"/>
    <col min="15617" max="15617" width="12.5703125" customWidth="1"/>
    <col min="15873" max="15873" width="12.5703125" customWidth="1"/>
    <col min="16129" max="16129" width="12.5703125" customWidth="1"/>
  </cols>
  <sheetData>
    <row r="1" spans="1:2">
      <c r="A1" s="1">
        <v>45292</v>
      </c>
      <c r="B1" t="s">
        <v>84</v>
      </c>
    </row>
    <row r="2" spans="1:2">
      <c r="A2" s="1">
        <v>45306</v>
      </c>
      <c r="B2" t="s">
        <v>85</v>
      </c>
    </row>
    <row r="3" spans="1:2">
      <c r="A3" s="1">
        <v>45334</v>
      </c>
      <c r="B3" t="s">
        <v>86</v>
      </c>
    </row>
    <row r="4" spans="1:2">
      <c r="A4" s="1">
        <v>45341</v>
      </c>
      <c r="B4" t="s">
        <v>87</v>
      </c>
    </row>
    <row r="5" spans="1:2">
      <c r="A5" s="1">
        <v>45383</v>
      </c>
      <c r="B5" t="s">
        <v>88</v>
      </c>
    </row>
    <row r="6" spans="1:2">
      <c r="A6" s="1">
        <v>45439</v>
      </c>
      <c r="B6" t="s">
        <v>89</v>
      </c>
    </row>
    <row r="7" spans="1:2">
      <c r="A7" s="1">
        <v>45462</v>
      </c>
      <c r="B7" t="s">
        <v>90</v>
      </c>
    </row>
    <row r="8" spans="1:2">
      <c r="A8" s="1">
        <v>45477</v>
      </c>
      <c r="B8" t="s">
        <v>91</v>
      </c>
    </row>
    <row r="9" spans="1:2">
      <c r="A9" s="1">
        <v>45537</v>
      </c>
      <c r="B9" t="s">
        <v>92</v>
      </c>
    </row>
    <row r="10" spans="1:2">
      <c r="A10" s="1">
        <v>45562</v>
      </c>
      <c r="B10" t="s">
        <v>93</v>
      </c>
    </row>
    <row r="11" spans="1:2">
      <c r="A11" s="1">
        <v>45607</v>
      </c>
      <c r="B11" t="s">
        <v>94</v>
      </c>
    </row>
    <row r="12" spans="1:2">
      <c r="A12" s="1">
        <v>45624</v>
      </c>
      <c r="B12" t="s">
        <v>95</v>
      </c>
    </row>
    <row r="13" spans="1:2">
      <c r="A13" s="1">
        <v>45625</v>
      </c>
      <c r="B13" t="s">
        <v>96</v>
      </c>
    </row>
    <row r="14" spans="1:2">
      <c r="A14" s="1">
        <v>45651</v>
      </c>
      <c r="B14" t="s">
        <v>97</v>
      </c>
    </row>
    <row r="15" spans="1:2">
      <c r="A15" s="1">
        <v>45658</v>
      </c>
      <c r="B15" t="s">
        <v>84</v>
      </c>
    </row>
    <row r="16" spans="1:2">
      <c r="A16" s="1">
        <v>45677</v>
      </c>
      <c r="B16" t="s">
        <v>85</v>
      </c>
    </row>
    <row r="17" spans="1:2">
      <c r="A17" s="1">
        <v>45700</v>
      </c>
      <c r="B17" t="s">
        <v>86</v>
      </c>
    </row>
    <row r="18" spans="1:2">
      <c r="A18" s="1">
        <v>45705</v>
      </c>
      <c r="B18" t="s">
        <v>87</v>
      </c>
    </row>
    <row r="19" spans="1:2">
      <c r="A19" s="1">
        <v>45747</v>
      </c>
      <c r="B19" t="s">
        <v>88</v>
      </c>
    </row>
    <row r="20" spans="1:2">
      <c r="A20" s="1">
        <v>45803</v>
      </c>
      <c r="B20" t="s">
        <v>89</v>
      </c>
    </row>
    <row r="21" spans="1:2">
      <c r="A21" s="1">
        <v>45827</v>
      </c>
      <c r="B21" t="s">
        <v>90</v>
      </c>
    </row>
    <row r="22" spans="1:2">
      <c r="A22" s="1">
        <v>45842</v>
      </c>
      <c r="B22" t="s">
        <v>91</v>
      </c>
    </row>
    <row r="23" spans="1:2">
      <c r="A23" s="1">
        <v>45901</v>
      </c>
      <c r="B23" t="s">
        <v>92</v>
      </c>
    </row>
    <row r="24" spans="1:2">
      <c r="A24" s="1">
        <v>45926</v>
      </c>
      <c r="B24" t="s">
        <v>93</v>
      </c>
    </row>
    <row r="25" spans="1:2">
      <c r="A25" s="1">
        <v>45972</v>
      </c>
      <c r="B25" t="s">
        <v>94</v>
      </c>
    </row>
    <row r="26" spans="1:2">
      <c r="A26" s="1">
        <v>45988</v>
      </c>
      <c r="B26" t="s">
        <v>95</v>
      </c>
    </row>
    <row r="27" spans="1:2">
      <c r="A27" s="1">
        <v>45989</v>
      </c>
      <c r="B27" t="s">
        <v>96</v>
      </c>
    </row>
    <row r="28" spans="1:2">
      <c r="A28" s="1">
        <v>46016</v>
      </c>
      <c r="B28" t="s">
        <v>97</v>
      </c>
    </row>
    <row r="29" spans="1:2">
      <c r="A29" s="1">
        <v>46023</v>
      </c>
      <c r="B29" t="s">
        <v>84</v>
      </c>
    </row>
    <row r="30" spans="1:2">
      <c r="A30" s="1">
        <v>46041</v>
      </c>
      <c r="B30" t="s">
        <v>85</v>
      </c>
    </row>
    <row r="31" spans="1:2">
      <c r="A31" s="1">
        <v>46065</v>
      </c>
      <c r="B31" t="s">
        <v>86</v>
      </c>
    </row>
    <row r="32" spans="1:2">
      <c r="A32" s="1">
        <v>46069</v>
      </c>
      <c r="B32" t="s">
        <v>87</v>
      </c>
    </row>
    <row r="33" spans="1:2">
      <c r="A33" s="1">
        <v>46112</v>
      </c>
      <c r="B33" t="s">
        <v>88</v>
      </c>
    </row>
    <row r="34" spans="1:2">
      <c r="A34" s="1">
        <v>46167</v>
      </c>
      <c r="B34" t="s">
        <v>89</v>
      </c>
    </row>
    <row r="35" spans="1:2">
      <c r="A35" s="1">
        <v>46192</v>
      </c>
      <c r="B35" t="s">
        <v>90</v>
      </c>
    </row>
    <row r="36" spans="1:2">
      <c r="A36" s="1">
        <v>46206</v>
      </c>
      <c r="B36" t="s">
        <v>91</v>
      </c>
    </row>
    <row r="37" spans="1:2">
      <c r="A37" s="1">
        <v>46272</v>
      </c>
      <c r="B37" t="s">
        <v>92</v>
      </c>
    </row>
    <row r="38" spans="1:2">
      <c r="A38" s="1">
        <v>46290</v>
      </c>
      <c r="B38" t="s">
        <v>98</v>
      </c>
    </row>
    <row r="39" spans="1:2">
      <c r="A39" s="1">
        <v>46337</v>
      </c>
      <c r="B39" t="s">
        <v>94</v>
      </c>
    </row>
    <row r="40" spans="1:2">
      <c r="A40" s="1">
        <v>46352</v>
      </c>
      <c r="B40" t="s">
        <v>95</v>
      </c>
    </row>
    <row r="41" spans="1:2">
      <c r="A41" s="1">
        <v>46353</v>
      </c>
      <c r="B41" t="s">
        <v>96</v>
      </c>
    </row>
    <row r="42" spans="1:2">
      <c r="A42" s="1">
        <v>46381</v>
      </c>
      <c r="B42" t="s">
        <v>97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57C52CD134464E86C5E12B73BE7A82" ma:contentTypeVersion="16" ma:contentTypeDescription="Create a new document." ma:contentTypeScope="" ma:versionID="517b0da8631fecf2365c63502ba1bd38">
  <xsd:schema xmlns:xsd="http://www.w3.org/2001/XMLSchema" xmlns:xs="http://www.w3.org/2001/XMLSchema" xmlns:p="http://schemas.microsoft.com/office/2006/metadata/properties" xmlns:ns1="http://schemas.microsoft.com/sharepoint/v3" xmlns:ns2="d82d4412-1c8e-41ea-bb2c-7ee6667e8272" xmlns:ns3="f9924b00-6094-46fa-9366-2f22ff063ce8" targetNamespace="http://schemas.microsoft.com/office/2006/metadata/properties" ma:root="true" ma:fieldsID="42c8739ebd3582543ab56f7e2b32cf8a" ns1:_="" ns2:_="" ns3:_="">
    <xsd:import namespace="http://schemas.microsoft.com/sharepoint/v3"/>
    <xsd:import namespace="d82d4412-1c8e-41ea-bb2c-7ee6667e8272"/>
    <xsd:import namespace="f9924b00-6094-46fa-9366-2f22ff063ce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2d4412-1c8e-41ea-bb2c-7ee6667e82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472f85a-06b3-47e5-b273-e3ee90a5446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924b00-6094-46fa-9366-2f22ff063ce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a8d63b1e-bb3d-4a0e-8e5e-2b3f748dcbdf}" ma:internalName="TaxCatchAll" ma:showField="CatchAllData" ma:web="f9924b00-6094-46fa-9366-2f22ff063c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82d4412-1c8e-41ea-bb2c-7ee6667e8272">
      <Terms xmlns="http://schemas.microsoft.com/office/infopath/2007/PartnerControls"/>
    </lcf76f155ced4ddcb4097134ff3c332f>
    <TaxCatchAll xmlns="f9924b00-6094-46fa-9366-2f22ff063ce8" xsi:nil="true"/>
  </documentManagement>
</p:properties>
</file>

<file path=customXml/itemProps1.xml><?xml version="1.0" encoding="utf-8"?>
<ds:datastoreItem xmlns:ds="http://schemas.openxmlformats.org/officeDocument/2006/customXml" ds:itemID="{B596E461-4E91-4803-BE14-3DF30E6BDF2E}"/>
</file>

<file path=customXml/itemProps2.xml><?xml version="1.0" encoding="utf-8"?>
<ds:datastoreItem xmlns:ds="http://schemas.openxmlformats.org/officeDocument/2006/customXml" ds:itemID="{19469E7A-8A8C-4605-B4BA-14B01AF6AEE2}"/>
</file>

<file path=customXml/itemProps3.xml><?xml version="1.0" encoding="utf-8"?>
<ds:datastoreItem xmlns:ds="http://schemas.openxmlformats.org/officeDocument/2006/customXml" ds:itemID="{499BACF6-354A-4977-9BE9-0C542284569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McDonald, Christi</dc:creator>
  <cp:keywords/>
  <dc:description/>
  <cp:lastModifiedBy/>
  <cp:revision/>
  <dcterms:created xsi:type="dcterms:W3CDTF">2024-02-15T17:47:17Z</dcterms:created>
  <dcterms:modified xsi:type="dcterms:W3CDTF">2025-06-14T05:29:17Z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0x010100A857C52CD134464E86C5E12B73BE7A82</vt:lpwstr>
  </property>
  <property fmtid="{D5CDD505-2E9C-101B-9397-08002B2CF9AE}" pid="3" name="MediaServiceImageTags">
    <vt:lpwstr/>
  </property>
</Properties>
</file>